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workbookProtection lockStructure="1"/>
  <bookViews>
    <workbookView xWindow="0" yWindow="0" windowWidth="2370" windowHeight="1185" tabRatio="779"/>
  </bookViews>
  <sheets>
    <sheet name="Alimony Overview" sheetId="1" r:id="rId1"/>
    <sheet name="NC" sheetId="16" r:id="rId2"/>
    <sheet name="ALI" sheetId="14" r:id="rId3"/>
    <sheet name="Texas" sheetId="11" r:id="rId4"/>
    <sheet name="Maine" sheetId="9" r:id="rId5"/>
    <sheet name="Pennsylvania" sheetId="10" r:id="rId6"/>
    <sheet name="Kansas" sheetId="8" r:id="rId7"/>
    <sheet name="California" sheetId="7" r:id="rId8"/>
    <sheet name="AAML" sheetId="5" r:id="rId9"/>
    <sheet name="Arizona" sheetId="6" r:id="rId10"/>
    <sheet name="Massachusetts" sheetId="2" r:id="rId11"/>
    <sheet name="Rough Cut" sheetId="3" r:id="rId12"/>
    <sheet name="Ginsburg" sheetId="4" r:id="rId13"/>
    <sheet name="Virginia" sheetId="12" r:id="rId14"/>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
  <c r="D11"/>
  <c r="D14"/>
  <c r="K15"/>
  <c r="J19"/>
  <c r="K18"/>
  <c r="I18"/>
  <c r="I19" s="1"/>
  <c r="J17"/>
  <c r="K21"/>
  <c r="I21"/>
  <c r="K20"/>
  <c r="I20"/>
  <c r="D4"/>
  <c r="I15"/>
  <c r="I17" s="1"/>
  <c r="C15"/>
  <c r="D15"/>
  <c r="D9"/>
  <c r="C7"/>
  <c r="D7"/>
  <c r="C6"/>
  <c r="D5"/>
  <c r="C13"/>
  <c r="D6"/>
  <c r="C8"/>
  <c r="D8"/>
  <c r="D12"/>
  <c r="C4"/>
  <c r="C11"/>
  <c r="C10"/>
  <c r="D10"/>
  <c r="K19" l="1"/>
  <c r="K16"/>
  <c r="K17"/>
  <c r="I16"/>
  <c r="I12"/>
  <c r="I11"/>
  <c r="I9"/>
  <c r="I10"/>
</calcChain>
</file>

<file path=xl/sharedStrings.xml><?xml version="1.0" encoding="utf-8"?>
<sst xmlns="http://schemas.openxmlformats.org/spreadsheetml/2006/main" count="292" uniqueCount="243">
  <si>
    <t>Massachusetts</t>
  </si>
  <si>
    <t>Pennsylvania</t>
  </si>
  <si>
    <t>Kansas</t>
  </si>
  <si>
    <t>Texas</t>
  </si>
  <si>
    <t>California</t>
  </si>
  <si>
    <t>Alimony</t>
  </si>
  <si>
    <t>Obligor Income</t>
  </si>
  <si>
    <t>Obligee Income</t>
  </si>
  <si>
    <t>Duration</t>
  </si>
  <si>
    <t>Family Data</t>
  </si>
  <si>
    <t>Duration of Marriage</t>
  </si>
  <si>
    <t>Child Support</t>
  </si>
  <si>
    <t>Massachusetts Alimony</t>
  </si>
  <si>
    <t>&lt; 6 years</t>
  </si>
  <si>
    <t>6-10 years</t>
  </si>
  <si>
    <t>11-15 years</t>
  </si>
  <si>
    <t>16-20 years</t>
  </si>
  <si>
    <t>&gt;20 years</t>
  </si>
  <si>
    <t>Indefinite</t>
  </si>
  <si>
    <t xml:space="preserve">Length of Marriage </t>
  </si>
  <si>
    <t>Exceptions</t>
  </si>
  <si>
    <t>Can result in termination if recipient spouse cohabitates with another person for at least three months</t>
  </si>
  <si>
    <t>Can result in termination if payor attains full retirement age under the United States Old-Age, Disability, and Survivors Insurance Act, 42 U.S.C. 416</t>
  </si>
  <si>
    <t>Factors Considered</t>
  </si>
  <si>
    <t xml:space="preserve"> </t>
  </si>
  <si>
    <t xml:space="preserve">• Significant premarital cohabitation that included economic partnership and/or marital </t>
  </si>
  <si>
    <t xml:space="preserve">separation of significant duration, each of which the court may consider in determining </t>
  </si>
  <si>
    <t xml:space="preserve">the length of the marriage; </t>
  </si>
  <si>
    <t xml:space="preserve">• A party's inability to provide for his or her own support by reason of physical or mental </t>
  </si>
  <si>
    <t xml:space="preserve">abuse by the payor; </t>
  </si>
  <si>
    <t xml:space="preserve">• A party's inability to provide for his or her own support by reason of a party's deficiency's </t>
  </si>
  <si>
    <t xml:space="preserve">of property, maintenance or employment opportunity; and </t>
  </si>
  <si>
    <t>• Upon written findings, any other factor that the court deems relevant and material</t>
  </si>
  <si>
    <t xml:space="preserve">Advanced age; chronic illness; or unusual health circumstances of either party; </t>
  </si>
  <si>
    <t xml:space="preserve">• Tax considerations applicable to the parties; </t>
  </si>
  <si>
    <t xml:space="preserve">• Whether the payor spouse is providing health insurance and the cost of heath insurance </t>
  </si>
  <si>
    <t xml:space="preserve">for the recipient spouse; </t>
  </si>
  <si>
    <t xml:space="preserve">• Whether the payor spouse has been ordered to secure life insurance for the benefit of the </t>
  </si>
  <si>
    <t xml:space="preserve">recipient spouse and the cost of such insurance; </t>
  </si>
  <si>
    <t xml:space="preserve">• Sources and amounts of unearned income, including capital gains, interest and dividends, </t>
  </si>
  <si>
    <t>annuity and investment income from assets that were not allocated in the parties divorce;</t>
  </si>
  <si>
    <t>Maximum Alimony</t>
  </si>
  <si>
    <t>30-35% of difference in gross income of the obligated party, less child support</t>
  </si>
  <si>
    <t>Four Types of Alimony</t>
  </si>
  <si>
    <t>General Term</t>
  </si>
  <si>
    <t xml:space="preserve">Rehabilitive </t>
  </si>
  <si>
    <t>Reimbursement</t>
  </si>
  <si>
    <t>Transitional</t>
  </si>
  <si>
    <t>"Rough Cut 1/3"</t>
  </si>
  <si>
    <t>N/A</t>
  </si>
  <si>
    <t>Alimony Calculation</t>
  </si>
  <si>
    <t>+</t>
  </si>
  <si>
    <t>Divided by 3</t>
  </si>
  <si>
    <t>-</t>
  </si>
  <si>
    <t>Ginsburg Method</t>
  </si>
  <si>
    <t>Total Gross income</t>
  </si>
  <si>
    <t>Obligor Income after payment</t>
  </si>
  <si>
    <t>Obligor Income after payment (from above formula)</t>
  </si>
  <si>
    <t>Suggested Annual Alimony Payment</t>
  </si>
  <si>
    <t>/1.8</t>
  </si>
  <si>
    <t>Marriage Length</t>
  </si>
  <si>
    <t>Alimony Duration</t>
  </si>
  <si>
    <t xml:space="preserve">0&lt;5 years </t>
  </si>
  <si>
    <t>5-15 years</t>
  </si>
  <si>
    <t>Over 15 years</t>
  </si>
  <si>
    <t>Generally None Awarded</t>
  </si>
  <si>
    <t>Length of Marriage</t>
  </si>
  <si>
    <t>Permanent/Indefinite</t>
  </si>
  <si>
    <t>Suggested Alimony Amount Formula</t>
  </si>
  <si>
    <t>less</t>
  </si>
  <si>
    <t>Suggested Alimony</t>
  </si>
  <si>
    <t>ALIMONY CALCULATOR COMPARISON</t>
  </si>
  <si>
    <r>
      <rPr>
        <i/>
        <sz val="12"/>
        <color theme="1"/>
        <rFont val="Times New Roman"/>
        <family val="1"/>
      </rPr>
      <t>See</t>
    </r>
    <r>
      <rPr>
        <sz val="12"/>
        <color theme="1"/>
        <rFont val="Times New Roman"/>
        <family val="1"/>
      </rPr>
      <t xml:space="preserve"> Edward M. Ginsburg, </t>
    </r>
    <r>
      <rPr>
        <i/>
        <sz val="12"/>
        <color theme="1"/>
        <rFont val="Times New Roman"/>
        <family val="1"/>
      </rPr>
      <t>The Place of Alimony in the Scheme of Things</t>
    </r>
    <r>
      <rPr>
        <sz val="12"/>
        <color theme="1"/>
        <rFont val="Times New Roman"/>
        <family val="1"/>
      </rPr>
      <t>, 14 M</t>
    </r>
    <r>
      <rPr>
        <sz val="10"/>
        <color theme="1"/>
        <rFont val="Times New Roman"/>
        <family val="1"/>
      </rPr>
      <t>ASS</t>
    </r>
    <r>
      <rPr>
        <sz val="12"/>
        <color theme="1"/>
        <rFont val="Times New Roman"/>
        <family val="1"/>
      </rPr>
      <t>. F</t>
    </r>
    <r>
      <rPr>
        <sz val="10"/>
        <color theme="1"/>
        <rFont val="Times New Roman"/>
        <family val="1"/>
      </rPr>
      <t>AM</t>
    </r>
    <r>
      <rPr>
        <sz val="12"/>
        <color theme="1"/>
        <rFont val="Times New Roman"/>
        <family val="1"/>
      </rPr>
      <t>. L. J. 107 (1997).</t>
    </r>
  </si>
  <si>
    <t>AAML</t>
  </si>
  <si>
    <t>Suggested Alimony Amount</t>
  </si>
  <si>
    <t>Obligor Gross Income x 30%</t>
  </si>
  <si>
    <t>Obligee Gross Income x 20%</t>
  </si>
  <si>
    <t>Suggested Alimony Order</t>
  </si>
  <si>
    <t>*As long as the combined Obligee income from the alimony (alimony plus gross income) does not exceed</t>
  </si>
  <si>
    <t>40% of the total combined income (Obligor plus obligee)</t>
  </si>
  <si>
    <t>Suggested Duration</t>
  </si>
  <si>
    <t>0-3 years</t>
  </si>
  <si>
    <t>3-10 years</t>
  </si>
  <si>
    <t>10-20 years</t>
  </si>
  <si>
    <t>Over 20 years</t>
  </si>
  <si>
    <t>30% of marriage</t>
  </si>
  <si>
    <t>50% of marriage</t>
  </si>
  <si>
    <t>75% of marriage</t>
  </si>
  <si>
    <t>Permanent</t>
  </si>
  <si>
    <t>Subject to adjustment for the following factors</t>
  </si>
  <si>
    <t>1. A spouse is the primary caretaker of a dependent minor or a disabled adult child;</t>
  </si>
  <si>
    <t>2. A spouse has pre-existing court-ordered support obligations;</t>
  </si>
  <si>
    <t>3. A spouse is complying with court-ordered payment of debts or other obligations (including uninsured or unreimbursed medical expenses);</t>
  </si>
  <si>
    <t>4. A spouse has unusual needs;</t>
  </si>
  <si>
    <t>5. A spouses’ age or health;</t>
  </si>
  <si>
    <t>6. A spouse has given up a career, a career opportunity or otherwise supported the career of the other spouse;</t>
  </si>
  <si>
    <t>7. A spouse has received a disproportionate share of the marital estate;</t>
  </si>
  <si>
    <t>8. There are unusual tax consequences;</t>
  </si>
  <si>
    <t>9. Other circumstances that make application of these considerations inequitable; or</t>
  </si>
  <si>
    <t>10. The parties have agreed otherwise</t>
  </si>
  <si>
    <t>Arizona</t>
  </si>
  <si>
    <t>AAML Suggested Alimony</t>
  </si>
  <si>
    <t>Arizona- Maricopa County Suggested Alimony</t>
  </si>
  <si>
    <t>Threshold Evaluation</t>
  </si>
  <si>
    <t>*Marriage must be longer than 5 years</t>
  </si>
  <si>
    <t>*Obligee gross income must be less than 75% of Obligors gross income</t>
  </si>
  <si>
    <t>x</t>
  </si>
  <si>
    <t>Marital Duration Factor**</t>
  </si>
  <si>
    <t>**Factor has a maximum value of .5</t>
  </si>
  <si>
    <t>Obligor Gross Income</t>
  </si>
  <si>
    <t>Obligee Gross Income</t>
  </si>
  <si>
    <t>Income Difference</t>
  </si>
  <si>
    <t>Marital Duration Factor</t>
  </si>
  <si>
    <t xml:space="preserve">Suggested Alimony </t>
  </si>
  <si>
    <t xml:space="preserve">Arizona statute provides 13 factors to consider, similar to Massachusetts </t>
  </si>
  <si>
    <t>Deductions</t>
  </si>
  <si>
    <t>Net Income</t>
  </si>
  <si>
    <t>Income</t>
  </si>
  <si>
    <t xml:space="preserve">Obligor </t>
  </si>
  <si>
    <t xml:space="preserve">Obligee </t>
  </si>
  <si>
    <t>California Santa Clara County</t>
  </si>
  <si>
    <t>Obligor Net Income x 40%</t>
  </si>
  <si>
    <t>Obligee Net Income x 50%</t>
  </si>
  <si>
    <t>Suggested Alimony Payment</t>
  </si>
  <si>
    <t>Marriage Duration</t>
  </si>
  <si>
    <t>Maximum Duration</t>
  </si>
  <si>
    <t xml:space="preserve">0-10 Years </t>
  </si>
  <si>
    <t>10-20 Years</t>
  </si>
  <si>
    <t>Equal to Marriage</t>
  </si>
  <si>
    <t>50% of Marriage</t>
  </si>
  <si>
    <t>Sliding Scale*</t>
  </si>
  <si>
    <t>*For marriages between 10-20 years the duration is the number of months multiplied by the number of months</t>
  </si>
  <si>
    <t>again, then divided by 240.  To convert to years divide by 12 again.</t>
  </si>
  <si>
    <t>Duration (years)</t>
  </si>
  <si>
    <t>Maine</t>
  </si>
  <si>
    <t>Virginia</t>
  </si>
  <si>
    <t>Kansas- Johnson Cty. Bar Ass'n</t>
  </si>
  <si>
    <t>1. Alimony equals 25% multiplied by the difference of the parties gross income up to a difference of $50,000.</t>
  </si>
  <si>
    <t>2. If difference exceeds $50,000, alimony equals $12,500 (25% of $50,000) plus 22% of the value in excess of $50,000.</t>
  </si>
  <si>
    <t>Durational Component</t>
  </si>
  <si>
    <t>Marriage</t>
  </si>
  <si>
    <t>0-5 years</t>
  </si>
  <si>
    <t>5 or more years</t>
  </si>
  <si>
    <t>Marriage divided by 2.5</t>
  </si>
  <si>
    <t>Marriage in excess of 5 years</t>
  </si>
  <si>
    <t>divided by 3 plus 2 years</t>
  </si>
  <si>
    <t>*Alimony is capped at 121 months, with one time potential extension of 121 months.</t>
  </si>
  <si>
    <t>Maine Formula</t>
  </si>
  <si>
    <t>Duration of Alimony</t>
  </si>
  <si>
    <t>0-10 years</t>
  </si>
  <si>
    <t>10-40 years</t>
  </si>
  <si>
    <t>Over 40 Years</t>
  </si>
  <si>
    <t>No alimony</t>
  </si>
  <si>
    <t>Length divided by 2</t>
  </si>
  <si>
    <t>Maximum of 20 yrs.</t>
  </si>
  <si>
    <t>**All lengths are a presumption created by statutes</t>
  </si>
  <si>
    <t>*Maine has seventeen factors that it looks at when considering the amount of alimony</t>
  </si>
  <si>
    <t>5 types of Alimony Allowed</t>
  </si>
  <si>
    <t>1. General Support</t>
  </si>
  <si>
    <t>2. Transitional Support</t>
  </si>
  <si>
    <t>3. Reimbursement Support</t>
  </si>
  <si>
    <t>4. Nominal Support</t>
  </si>
  <si>
    <t>5. Interim Support</t>
  </si>
  <si>
    <t>Pennsylvania Alimony Formula</t>
  </si>
  <si>
    <t>Suggested Alimony Calculation</t>
  </si>
  <si>
    <t>Obligor Net Income*</t>
  </si>
  <si>
    <t>Obligee Net Income</t>
  </si>
  <si>
    <t>Income Differential</t>
  </si>
  <si>
    <t>Suggested Alimony**</t>
  </si>
  <si>
    <t>*Adjusted for other support orders if any from income</t>
  </si>
  <si>
    <t>**Can be adjusted for any other expenses as necessary</t>
  </si>
  <si>
    <t>Texas Alimony Suggestion</t>
  </si>
  <si>
    <t>*Cap on alimony payments should not exceed the lesser of $5,000/month ($60,000/yr)</t>
  </si>
  <si>
    <t>or 20 percent of gross monthly income</t>
  </si>
  <si>
    <t xml:space="preserve">Duration Calculation </t>
  </si>
  <si>
    <t>Under 10 years</t>
  </si>
  <si>
    <t>None**</t>
  </si>
  <si>
    <t>20-30 years</t>
  </si>
  <si>
    <t>Over 30 years</t>
  </si>
  <si>
    <t>5 years</t>
  </si>
  <si>
    <t>7 years</t>
  </si>
  <si>
    <t>10 years</t>
  </si>
  <si>
    <t>**5 years if there is family violence and marriage is under 10 years</t>
  </si>
  <si>
    <t>*By statute court has to review a list of factors before awarding alimony.</t>
  </si>
  <si>
    <t xml:space="preserve">*By statute amount required to pay is to meet recipients "minimum reasonable needs". </t>
  </si>
  <si>
    <t>Virginia- Fairfax County Suggested Approach</t>
  </si>
  <si>
    <t>30% of Obligor Gross Income</t>
  </si>
  <si>
    <t>50% of Obligee Gross Income</t>
  </si>
  <si>
    <t>*Can be adjusted for fault and other factors</t>
  </si>
  <si>
    <t>Tax, Soc. Sec.**</t>
  </si>
  <si>
    <r>
      <t>M</t>
    </r>
    <r>
      <rPr>
        <sz val="10"/>
        <color theme="1"/>
        <rFont val="Times New Roman"/>
        <family val="1"/>
      </rPr>
      <t>E</t>
    </r>
    <r>
      <rPr>
        <sz val="12"/>
        <color theme="1"/>
        <rFont val="Times New Roman"/>
        <family val="1"/>
      </rPr>
      <t>. R</t>
    </r>
    <r>
      <rPr>
        <sz val="10"/>
        <color theme="1"/>
        <rFont val="Times New Roman"/>
        <family val="1"/>
      </rPr>
      <t>EV</t>
    </r>
    <r>
      <rPr>
        <sz val="12"/>
        <color theme="1"/>
        <rFont val="Times New Roman"/>
        <family val="1"/>
      </rPr>
      <t>. S</t>
    </r>
    <r>
      <rPr>
        <sz val="10"/>
        <color theme="1"/>
        <rFont val="Times New Roman"/>
        <family val="1"/>
      </rPr>
      <t>TAT</t>
    </r>
    <r>
      <rPr>
        <sz val="12"/>
        <color theme="1"/>
        <rFont val="Times New Roman"/>
        <family val="1"/>
      </rPr>
      <t>. tit. 19-A, § 951-A (Jan. 22, 2010).</t>
    </r>
  </si>
  <si>
    <r>
      <t>231 P</t>
    </r>
    <r>
      <rPr>
        <sz val="10"/>
        <color theme="1"/>
        <rFont val="Times New Roman"/>
        <family val="1"/>
      </rPr>
      <t>A</t>
    </r>
    <r>
      <rPr>
        <sz val="12"/>
        <color theme="1"/>
        <rFont val="Times New Roman"/>
        <family val="1"/>
      </rPr>
      <t>. C</t>
    </r>
    <r>
      <rPr>
        <sz val="10"/>
        <color theme="1"/>
        <rFont val="Times New Roman"/>
        <family val="1"/>
      </rPr>
      <t>ODE</t>
    </r>
    <r>
      <rPr>
        <sz val="12"/>
        <color theme="1"/>
        <rFont val="Times New Roman"/>
        <family val="1"/>
      </rPr>
      <t xml:space="preserve"> § 1910.16-6 (Apr. 19, 2008).</t>
    </r>
  </si>
  <si>
    <r>
      <t>T</t>
    </r>
    <r>
      <rPr>
        <sz val="10"/>
        <color theme="1"/>
        <rFont val="Times New Roman"/>
        <family val="1"/>
      </rPr>
      <t>EX</t>
    </r>
    <r>
      <rPr>
        <sz val="12"/>
        <color theme="1"/>
        <rFont val="Times New Roman"/>
        <family val="1"/>
      </rPr>
      <t>. F</t>
    </r>
    <r>
      <rPr>
        <sz val="10"/>
        <color theme="1"/>
        <rFont val="Times New Roman"/>
        <family val="1"/>
      </rPr>
      <t>AM</t>
    </r>
    <r>
      <rPr>
        <sz val="12"/>
        <color theme="1"/>
        <rFont val="Times New Roman"/>
        <family val="1"/>
      </rPr>
      <t>. C</t>
    </r>
    <r>
      <rPr>
        <sz val="10"/>
        <color theme="1"/>
        <rFont val="Times New Roman"/>
        <family val="1"/>
      </rPr>
      <t>ODE</t>
    </r>
    <r>
      <rPr>
        <sz val="12"/>
        <color theme="1"/>
        <rFont val="Times New Roman"/>
        <family val="1"/>
      </rPr>
      <t xml:space="preserve"> tit. 1C, §§ 8.001, 8.051-8.056 (Feb. 1, 2010).</t>
    </r>
  </si>
  <si>
    <r>
      <rPr>
        <sz val="12"/>
        <color theme="1"/>
        <rFont val="Times New Roman"/>
        <family val="1"/>
      </rPr>
      <t xml:space="preserve">Robert E. Gaston, </t>
    </r>
    <r>
      <rPr>
        <i/>
        <sz val="12"/>
        <color theme="1"/>
        <rFont val="Times New Roman"/>
        <family val="1"/>
      </rPr>
      <t>Alimony: You Are the Weakest Link!</t>
    </r>
    <r>
      <rPr>
        <sz val="12"/>
        <color theme="1"/>
        <rFont val="Times New Roman"/>
        <family val="1"/>
      </rPr>
      <t>, 10-NOV N</t>
    </r>
    <r>
      <rPr>
        <sz val="10"/>
        <color theme="1"/>
        <rFont val="Times New Roman"/>
        <family val="1"/>
      </rPr>
      <t>EV</t>
    </r>
    <r>
      <rPr>
        <sz val="12"/>
        <color theme="1"/>
        <rFont val="Times New Roman"/>
        <family val="1"/>
      </rPr>
      <t>. L. 36, 38 (2002).</t>
    </r>
  </si>
  <si>
    <t>Stats</t>
  </si>
  <si>
    <t>Max</t>
  </si>
  <si>
    <t>Average</t>
  </si>
  <si>
    <t>Median</t>
  </si>
  <si>
    <t xml:space="preserve">Low </t>
  </si>
  <si>
    <t>Excess Income</t>
  </si>
  <si>
    <t>58% of Obligee Gross Income</t>
  </si>
  <si>
    <t xml:space="preserve">ALI </t>
  </si>
  <si>
    <t>**Indicate Net Income</t>
  </si>
  <si>
    <t>ALI Suggestions</t>
  </si>
  <si>
    <t xml:space="preserve">In the example used the minimal standards are a marriage of over 5 years and and income </t>
  </si>
  <si>
    <t>differential of 25%.</t>
  </si>
  <si>
    <t xml:space="preserve">The suggested alimony is calculated by multiplying the income differential by the marital </t>
  </si>
  <si>
    <t xml:space="preserve">duration factor.  The marital duration factor is .01 multiplied by the marriage length (i.e. 20 year </t>
  </si>
  <si>
    <t>marriage has a marital duration factor of 20x.01=.2.  There is a suggested max duration factor</t>
  </si>
  <si>
    <t xml:space="preserve">of .4. </t>
  </si>
  <si>
    <t>The ALI suggests that there should be a minimal entitlement factor (threshold requirements) when determining alimony.</t>
  </si>
  <si>
    <t>If the threshold requirements are met then the length of the marriage multiplied by a set factor</t>
  </si>
  <si>
    <t>would determining the length of the alimony.  In the example the set factor used is .5.</t>
  </si>
  <si>
    <t>Taxes**</t>
  </si>
  <si>
    <t xml:space="preserve">*Separate claim if there is an earning capacity loss based on disproportionate assumption of </t>
  </si>
  <si>
    <t xml:space="preserve">child caring duties. </t>
  </si>
  <si>
    <t>Suggested Alimony Total</t>
  </si>
  <si>
    <t>28% of Obligor Gross Income</t>
  </si>
  <si>
    <t>Suggested Alimony if child support is involved</t>
  </si>
  <si>
    <t>Same approach used to calculate alimony in parts of New Mexico.</t>
  </si>
  <si>
    <t>*Based on the premise that a third goes to the payee, a third to taxes, and a third left for the payor.</t>
  </si>
  <si>
    <t>Percentages</t>
  </si>
  <si>
    <t>Low-Range</t>
  </si>
  <si>
    <t>High-Range</t>
  </si>
  <si>
    <t>NC Suggestions</t>
  </si>
  <si>
    <t>Alimony (Gross)</t>
  </si>
  <si>
    <t>Alimony (Net)</t>
  </si>
  <si>
    <t>Duration Factor</t>
  </si>
  <si>
    <t>Jurisdiction</t>
  </si>
  <si>
    <t>Minimum Duration</t>
  </si>
  <si>
    <t>Minimum Difference</t>
  </si>
  <si>
    <t>Yellow indicates cells that can be changed</t>
  </si>
  <si>
    <t>Suggested North Carolina Formula</t>
  </si>
  <si>
    <t>*The alimony calculation for the sample box shows one suggested way for limiting alimony.</t>
  </si>
  <si>
    <t xml:space="preserve">The formula is similar to that of Pennsylvania, as in that it is a percentage of income differential </t>
  </si>
  <si>
    <t xml:space="preserve">of the obligor and the obligee (both gross and net).  The ranges on either side represent a window of </t>
  </si>
  <si>
    <t xml:space="preserve">10% around the suggested percentage.  However it does differ in that there are minimum threshold </t>
  </si>
  <si>
    <t xml:space="preserve">requirements that must be met before alimony is awarded, using the same method recommended </t>
  </si>
  <si>
    <t>by the American Law Institute.</t>
  </si>
  <si>
    <t xml:space="preserve">*The duration component is calculated by a set percentage of the marriage with a 20% window around </t>
  </si>
  <si>
    <t>the chosen percentage.  The same threshold requirements must be met, and this duration suggestion</t>
  </si>
  <si>
    <t>is also similar to the A.L.I. guidelines.</t>
  </si>
  <si>
    <t>Current Law</t>
  </si>
</sst>
</file>

<file path=xl/styles.xml><?xml version="1.0" encoding="utf-8"?>
<styleSheet xmlns="http://schemas.openxmlformats.org/spreadsheetml/2006/main">
  <numFmts count="2">
    <numFmt numFmtId="44" formatCode="_(&quot;$&quot;* #,##0.00_);_(&quot;$&quot;* \(#,##0.00\);_(&quot;$&quot;* &quot;-&quot;??_);_(@_)"/>
    <numFmt numFmtId="164" formatCode="#,##0;\ &quot;none&quot;"/>
  </numFmts>
  <fonts count="9">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color theme="1"/>
      <name val="Times New Roman"/>
      <family val="1"/>
    </font>
    <font>
      <sz val="10"/>
      <color theme="1"/>
      <name val="Times New Roman"/>
      <family val="1"/>
    </font>
    <font>
      <sz val="12"/>
      <color theme="1"/>
      <name val="Times New Roman"/>
      <family val="1"/>
    </font>
    <font>
      <i/>
      <sz val="12"/>
      <color theme="1"/>
      <name val="Times New Roman"/>
      <family val="1"/>
    </font>
  </fonts>
  <fills count="14">
    <fill>
      <patternFill patternType="none"/>
    </fill>
    <fill>
      <patternFill patternType="gray125"/>
    </fill>
    <fill>
      <patternFill patternType="solid">
        <fgColor rgb="FF99FF66"/>
        <bgColor indexed="64"/>
      </patternFill>
    </fill>
    <fill>
      <patternFill patternType="solid">
        <fgColor rgb="FFFF99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74">
    <xf numFmtId="0" fontId="0" fillId="0" borderId="0" xfId="0"/>
    <xf numFmtId="0" fontId="2" fillId="0" borderId="0" xfId="0" applyFont="1"/>
    <xf numFmtId="9" fontId="0" fillId="0" borderId="0" xfId="0" applyNumberFormat="1"/>
    <xf numFmtId="0" fontId="0" fillId="0" borderId="0" xfId="0" applyAlignment="1">
      <alignment horizontal="right"/>
    </xf>
    <xf numFmtId="0" fontId="0" fillId="0" borderId="1" xfId="0" applyBorder="1"/>
    <xf numFmtId="0" fontId="0" fillId="0" borderId="0" xfId="0" applyFill="1" applyBorder="1"/>
    <xf numFmtId="0" fontId="0" fillId="0" borderId="0" xfId="0" applyAlignment="1"/>
    <xf numFmtId="0" fontId="0" fillId="0" borderId="1" xfId="0" applyBorder="1" applyAlignment="1">
      <alignment horizontal="right"/>
    </xf>
    <xf numFmtId="0" fontId="0" fillId="0" borderId="3" xfId="0" applyBorder="1"/>
    <xf numFmtId="0" fontId="0" fillId="2" borderId="3" xfId="0" applyFill="1" applyBorder="1" applyAlignment="1">
      <alignment horizontal="right"/>
    </xf>
    <xf numFmtId="0" fontId="0" fillId="3" borderId="3" xfId="0" applyFill="1" applyBorder="1"/>
    <xf numFmtId="0" fontId="0" fillId="4" borderId="3" xfId="0" applyFill="1" applyBorder="1"/>
    <xf numFmtId="0" fontId="0" fillId="5" borderId="3" xfId="0" applyFill="1" applyBorder="1"/>
    <xf numFmtId="0" fontId="0" fillId="5" borderId="3" xfId="0" applyFill="1" applyBorder="1" applyAlignment="1">
      <alignment horizontal="left"/>
    </xf>
    <xf numFmtId="0" fontId="0" fillId="0" borderId="0" xfId="0" applyBorder="1"/>
    <xf numFmtId="0" fontId="0" fillId="6" borderId="0" xfId="0" applyFill="1" applyBorder="1"/>
    <xf numFmtId="0" fontId="0" fillId="3" borderId="1" xfId="0" applyFill="1" applyBorder="1"/>
    <xf numFmtId="0" fontId="0" fillId="3" borderId="0" xfId="0" applyFill="1" applyBorder="1"/>
    <xf numFmtId="0" fontId="0" fillId="0" borderId="0" xfId="0" applyBorder="1" applyAlignment="1">
      <alignment horizontal="right"/>
    </xf>
    <xf numFmtId="0" fontId="3" fillId="6" borderId="3" xfId="3" applyFill="1" applyBorder="1"/>
    <xf numFmtId="0" fontId="2" fillId="2" borderId="3" xfId="0" applyFont="1" applyFill="1" applyBorder="1"/>
    <xf numFmtId="0" fontId="0" fillId="5" borderId="7" xfId="0" applyFill="1" applyBorder="1"/>
    <xf numFmtId="0" fontId="5" fillId="0" borderId="0" xfId="0" applyFont="1"/>
    <xf numFmtId="0" fontId="0" fillId="6" borderId="3" xfId="0" applyFill="1" applyBorder="1"/>
    <xf numFmtId="0" fontId="0" fillId="2" borderId="3" xfId="0" applyFill="1" applyBorder="1"/>
    <xf numFmtId="0" fontId="0" fillId="0" borderId="1" xfId="0" applyFill="1" applyBorder="1"/>
    <xf numFmtId="0" fontId="7" fillId="0" borderId="0" xfId="0" applyFont="1"/>
    <xf numFmtId="0" fontId="0" fillId="0" borderId="9" xfId="0" applyBorder="1"/>
    <xf numFmtId="44" fontId="0" fillId="0" borderId="3" xfId="0" applyNumberFormat="1" applyBorder="1"/>
    <xf numFmtId="0" fontId="0" fillId="11" borderId="3" xfId="0" applyFill="1" applyBorder="1"/>
    <xf numFmtId="0" fontId="0" fillId="10" borderId="0" xfId="0" applyFill="1" applyBorder="1"/>
    <xf numFmtId="0" fontId="7" fillId="0" borderId="0" xfId="0" applyFont="1" applyAlignment="1">
      <alignment vertical="center"/>
    </xf>
    <xf numFmtId="9" fontId="0" fillId="0" borderId="1" xfId="0" applyNumberFormat="1" applyBorder="1"/>
    <xf numFmtId="0" fontId="0" fillId="0" borderId="1" xfId="0" applyFont="1" applyBorder="1"/>
    <xf numFmtId="0" fontId="0" fillId="9" borderId="3" xfId="0" applyFill="1" applyBorder="1"/>
    <xf numFmtId="0" fontId="0" fillId="13" borderId="3" xfId="0" applyFill="1" applyBorder="1" applyAlignment="1">
      <alignment horizontal="right"/>
    </xf>
    <xf numFmtId="0" fontId="0" fillId="8" borderId="3" xfId="0" applyFill="1" applyBorder="1" applyProtection="1">
      <protection hidden="1"/>
    </xf>
    <xf numFmtId="0" fontId="0" fillId="8" borderId="3" xfId="0" applyFill="1" applyBorder="1" applyAlignment="1" applyProtection="1">
      <alignment horizontal="right"/>
      <protection hidden="1"/>
    </xf>
    <xf numFmtId="2" fontId="0" fillId="8" borderId="3" xfId="0" applyNumberFormat="1" applyFill="1" applyBorder="1" applyProtection="1">
      <protection hidden="1"/>
    </xf>
    <xf numFmtId="0" fontId="0" fillId="0" borderId="0" xfId="0" applyProtection="1">
      <protection locked="0"/>
    </xf>
    <xf numFmtId="9" fontId="0" fillId="4" borderId="3" xfId="2" applyFont="1" applyFill="1" applyBorder="1"/>
    <xf numFmtId="9" fontId="0" fillId="4" borderId="3" xfId="0" applyNumberFormat="1" applyFill="1" applyBorder="1"/>
    <xf numFmtId="0" fontId="0" fillId="7" borderId="3" xfId="0" applyFill="1" applyBorder="1"/>
    <xf numFmtId="9" fontId="0" fillId="4" borderId="3" xfId="0" applyNumberFormat="1" applyFill="1" applyBorder="1" applyAlignment="1">
      <alignment horizontal="right"/>
    </xf>
    <xf numFmtId="9" fontId="0" fillId="7" borderId="3" xfId="2" applyFont="1" applyFill="1" applyBorder="1" applyProtection="1">
      <protection locked="0" hidden="1"/>
    </xf>
    <xf numFmtId="0" fontId="0" fillId="7" borderId="3" xfId="0" applyFill="1" applyBorder="1" applyProtection="1">
      <protection locked="0" hidden="1"/>
    </xf>
    <xf numFmtId="0" fontId="0" fillId="4" borderId="3" xfId="0" applyFill="1" applyBorder="1" applyProtection="1">
      <protection hidden="1"/>
    </xf>
    <xf numFmtId="44" fontId="0" fillId="7" borderId="3" xfId="1" applyFont="1" applyFill="1" applyBorder="1" applyProtection="1">
      <protection locked="0"/>
    </xf>
    <xf numFmtId="0" fontId="0" fillId="7" borderId="3" xfId="0" applyFill="1" applyBorder="1" applyProtection="1">
      <protection locked="0"/>
    </xf>
    <xf numFmtId="44" fontId="0" fillId="7" borderId="8" xfId="1" applyFont="1" applyFill="1" applyBorder="1" applyProtection="1">
      <protection locked="0"/>
    </xf>
    <xf numFmtId="0" fontId="3" fillId="6" borderId="3" xfId="3" applyFill="1" applyBorder="1" applyProtection="1">
      <protection locked="0"/>
    </xf>
    <xf numFmtId="0" fontId="3" fillId="6" borderId="8" xfId="3" applyFill="1" applyBorder="1" applyProtection="1">
      <protection locked="0"/>
    </xf>
    <xf numFmtId="164" fontId="0" fillId="12" borderId="3" xfId="1" applyNumberFormat="1" applyFont="1" applyFill="1" applyBorder="1" applyProtection="1">
      <protection hidden="1"/>
    </xf>
    <xf numFmtId="164" fontId="0" fillId="12" borderId="3" xfId="0" applyNumberFormat="1" applyFill="1" applyBorder="1" applyProtection="1">
      <protection hidden="1"/>
    </xf>
    <xf numFmtId="164" fontId="0" fillId="12" borderId="3" xfId="0" applyNumberFormat="1" applyFill="1" applyBorder="1" applyAlignment="1" applyProtection="1">
      <alignment horizontal="right"/>
      <protection hidden="1"/>
    </xf>
    <xf numFmtId="0" fontId="3" fillId="5" borderId="3" xfId="3" applyFill="1" applyBorder="1" applyProtection="1">
      <protection locked="0"/>
    </xf>
    <xf numFmtId="0" fontId="4" fillId="5" borderId="7" xfId="0" applyFont="1" applyFill="1" applyBorder="1" applyAlignment="1">
      <alignment horizontal="center" vertical="center"/>
    </xf>
    <xf numFmtId="0" fontId="0" fillId="5" borderId="7" xfId="0" applyFill="1" applyBorder="1" applyAlignment="1">
      <alignment horizontal="center" vertical="center"/>
    </xf>
    <xf numFmtId="0" fontId="0" fillId="0" borderId="0" xfId="0" applyAlignment="1">
      <alignment horizontal="center"/>
    </xf>
    <xf numFmtId="0" fontId="0" fillId="5" borderId="4" xfId="0" applyFill="1" applyBorder="1" applyAlignment="1">
      <alignment horizontal="center"/>
    </xf>
    <xf numFmtId="0" fontId="0" fillId="5" borderId="6" xfId="0" applyFill="1" applyBorder="1" applyAlignment="1">
      <alignment horizontal="center"/>
    </xf>
    <xf numFmtId="0" fontId="0" fillId="5" borderId="5" xfId="0" applyFill="1" applyBorder="1" applyAlignment="1">
      <alignment horizontal="center"/>
    </xf>
    <xf numFmtId="0" fontId="0" fillId="2" borderId="3" xfId="0" applyFill="1" applyBorder="1" applyAlignment="1">
      <alignment horizontal="center"/>
    </xf>
    <xf numFmtId="0" fontId="0" fillId="3" borderId="3" xfId="0" applyFill="1" applyBorder="1" applyAlignment="1">
      <alignment horizontal="center"/>
    </xf>
    <xf numFmtId="0" fontId="0" fillId="5" borderId="3" xfId="0" applyFill="1" applyBorder="1" applyAlignment="1">
      <alignment horizontal="center"/>
    </xf>
    <xf numFmtId="0" fontId="0" fillId="11" borderId="3" xfId="0" applyFill="1" applyBorder="1" applyAlignment="1">
      <alignment horizontal="center"/>
    </xf>
    <xf numFmtId="0" fontId="0" fillId="5" borderId="11" xfId="0" applyFill="1" applyBorder="1" applyAlignment="1">
      <alignment horizontal="center"/>
    </xf>
    <xf numFmtId="0" fontId="0" fillId="5" borderId="2" xfId="0" applyFill="1" applyBorder="1" applyAlignment="1">
      <alignment horizontal="center"/>
    </xf>
    <xf numFmtId="0" fontId="0" fillId="5" borderId="10" xfId="0" applyFill="1" applyBorder="1" applyAlignment="1">
      <alignment horizontal="center"/>
    </xf>
    <xf numFmtId="0" fontId="0" fillId="11" borderId="0" xfId="0" applyFill="1" applyAlignment="1">
      <alignment horizontal="center"/>
    </xf>
    <xf numFmtId="0" fontId="0" fillId="5" borderId="0" xfId="0" applyFill="1" applyAlignment="1">
      <alignment horizontal="center"/>
    </xf>
    <xf numFmtId="0" fontId="2" fillId="5" borderId="4" xfId="0" applyFont="1" applyFill="1" applyBorder="1" applyAlignment="1">
      <alignment horizontal="center"/>
    </xf>
    <xf numFmtId="0" fontId="2" fillId="5" borderId="6" xfId="0" applyFont="1" applyFill="1" applyBorder="1" applyAlignment="1">
      <alignment horizontal="center"/>
    </xf>
    <xf numFmtId="0" fontId="2" fillId="5" borderId="5"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3">
    <dxf>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FFF00"/>
      <color rgb="FF99FF66"/>
      <color rgb="FFFF99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142875</xdr:colOff>
      <xdr:row>16</xdr:row>
      <xdr:rowOff>28574</xdr:rowOff>
    </xdr:from>
    <xdr:to>
      <xdr:col>4</xdr:col>
      <xdr:colOff>1057275</xdr:colOff>
      <xdr:row>19</xdr:row>
      <xdr:rowOff>152399</xdr:rowOff>
    </xdr:to>
    <xdr:sp macro="" textlink="">
      <xdr:nvSpPr>
        <xdr:cNvPr id="2" name="TextBox 1"/>
        <xdr:cNvSpPr txBox="1"/>
      </xdr:nvSpPr>
      <xdr:spPr>
        <a:xfrm>
          <a:off x="752475" y="5972174"/>
          <a:ext cx="45815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200">
              <a:effectLst/>
              <a:latin typeface="Times New Roman" panose="02020603050405020304" pitchFamily="18" charset="0"/>
              <a:ea typeface="Calibri" panose="020F0502020204030204" pitchFamily="34" charset="0"/>
            </a:rPr>
            <a:t>Justin L. Kelsey et al., </a:t>
          </a:r>
          <a:r>
            <a:rPr lang="en-US" sz="1200" i="1">
              <a:effectLst/>
              <a:latin typeface="Times New Roman" panose="02020603050405020304" pitchFamily="18" charset="0"/>
              <a:ea typeface="Calibri" panose="020F0502020204030204" pitchFamily="34" charset="0"/>
            </a:rPr>
            <a:t>The Divorce Spousal Support Calculator: An Alimony Formula Resource</a:t>
          </a:r>
          <a:r>
            <a:rPr lang="en-US" sz="1200">
              <a:effectLst/>
              <a:latin typeface="Times New Roman" panose="02020603050405020304" pitchFamily="18" charset="0"/>
              <a:ea typeface="Calibri" panose="020F0502020204030204" pitchFamily="34" charset="0"/>
            </a:rPr>
            <a:t>, K</a:t>
          </a:r>
          <a:r>
            <a:rPr lang="en-US" sz="1000">
              <a:effectLst/>
              <a:latin typeface="Times New Roman" panose="02020603050405020304" pitchFamily="18" charset="0"/>
              <a:ea typeface="Calibri" panose="020F0502020204030204" pitchFamily="34" charset="0"/>
            </a:rPr>
            <a:t>ELSEY</a:t>
          </a:r>
          <a:r>
            <a:rPr lang="en-US" sz="1200">
              <a:effectLst/>
              <a:latin typeface="Times New Roman" panose="02020603050405020304" pitchFamily="18" charset="0"/>
              <a:ea typeface="Calibri" panose="020F0502020204030204" pitchFamily="34" charset="0"/>
            </a:rPr>
            <a:t>T</a:t>
          </a:r>
          <a:r>
            <a:rPr lang="en-US" sz="1000">
              <a:effectLst/>
              <a:latin typeface="Times New Roman" panose="02020603050405020304" pitchFamily="18" charset="0"/>
              <a:ea typeface="Calibri" panose="020F0502020204030204" pitchFamily="34" charset="0"/>
            </a:rPr>
            <a:t>RASK</a:t>
          </a:r>
          <a:r>
            <a:rPr lang="en-US" sz="1200">
              <a:effectLst/>
              <a:latin typeface="Times New Roman" panose="02020603050405020304" pitchFamily="18" charset="0"/>
              <a:ea typeface="Calibri" panose="020F0502020204030204" pitchFamily="34" charset="0"/>
            </a:rPr>
            <a:t>.C</a:t>
          </a:r>
          <a:r>
            <a:rPr lang="en-US" sz="1000">
              <a:effectLst/>
              <a:latin typeface="Times New Roman" panose="02020603050405020304" pitchFamily="18" charset="0"/>
              <a:ea typeface="Calibri" panose="020F0502020204030204" pitchFamily="34" charset="0"/>
            </a:rPr>
            <a:t>OM</a:t>
          </a:r>
          <a:r>
            <a:rPr lang="en-US" sz="1200">
              <a:effectLst/>
              <a:latin typeface="Times New Roman" panose="02020603050405020304" pitchFamily="18" charset="0"/>
              <a:ea typeface="Calibri" panose="020F0502020204030204" pitchFamily="34" charset="0"/>
            </a:rPr>
            <a:t>, http://www.kelseytrask.com/Docs/SpousalSupport.pdf (</a:t>
          </a:r>
          <a:r>
            <a:rPr lang="en-US" sz="1200" i="1">
              <a:effectLst/>
              <a:latin typeface="Times New Roman" panose="02020603050405020304" pitchFamily="18" charset="0"/>
              <a:ea typeface="Calibri" panose="020F0502020204030204" pitchFamily="34" charset="0"/>
            </a:rPr>
            <a:t>rev’d</a:t>
          </a:r>
          <a:r>
            <a:rPr lang="en-US" sz="1200">
              <a:effectLst/>
              <a:latin typeface="Times New Roman" panose="02020603050405020304" pitchFamily="18" charset="0"/>
              <a:ea typeface="Calibri" panose="020F0502020204030204" pitchFamily="34" charset="0"/>
            </a:rPr>
            <a:t> Nov. 17, 2011).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18</xdr:row>
      <xdr:rowOff>133351</xdr:rowOff>
    </xdr:from>
    <xdr:to>
      <xdr:col>14</xdr:col>
      <xdr:colOff>342900</xdr:colOff>
      <xdr:row>35</xdr:row>
      <xdr:rowOff>180975</xdr:rowOff>
    </xdr:to>
    <xdr:sp macro="" textlink="">
      <xdr:nvSpPr>
        <xdr:cNvPr id="2" name="TextBox 1"/>
        <xdr:cNvSpPr txBox="1"/>
      </xdr:nvSpPr>
      <xdr:spPr>
        <a:xfrm>
          <a:off x="1276350" y="3562351"/>
          <a:ext cx="7600950" cy="3286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-Standard of Review:</a:t>
          </a:r>
        </a:p>
        <a:p>
          <a:r>
            <a:rPr lang="en-US" sz="1200" baseline="0">
              <a:latin typeface="Times New Roman" panose="02020603050405020304" pitchFamily="18" charset="0"/>
              <a:cs typeface="Times New Roman" panose="02020603050405020304" pitchFamily="18" charset="0"/>
            </a:rPr>
            <a:t>      - </a:t>
          </a:r>
          <a:r>
            <a:rPr lang="en-US" sz="1200">
              <a:latin typeface="Times New Roman" panose="02020603050405020304" pitchFamily="18" charset="0"/>
              <a:cs typeface="Times New Roman" panose="02020603050405020304" pitchFamily="18" charset="0"/>
            </a:rPr>
            <a:t>The current</a:t>
          </a:r>
          <a:r>
            <a:rPr lang="en-US" sz="1200" baseline="0">
              <a:latin typeface="Times New Roman" panose="02020603050405020304" pitchFamily="18" charset="0"/>
              <a:cs typeface="Times New Roman" panose="02020603050405020304" pitchFamily="18" charset="0"/>
            </a:rPr>
            <a:t> appellate review standard in alimony cases is abuse of discretion by the trial court judge. N.C. G</a:t>
          </a:r>
          <a:r>
            <a:rPr lang="en-US" sz="1000" baseline="0">
              <a:latin typeface="Times New Roman" panose="02020603050405020304" pitchFamily="18" charset="0"/>
              <a:cs typeface="Times New Roman" panose="02020603050405020304" pitchFamily="18" charset="0"/>
            </a:rPr>
            <a:t>EN</a:t>
          </a:r>
          <a:r>
            <a:rPr lang="en-US" sz="1200" baseline="0">
              <a:latin typeface="Times New Roman" panose="02020603050405020304" pitchFamily="18" charset="0"/>
              <a:cs typeface="Times New Roman" panose="02020603050405020304" pitchFamily="18" charset="0"/>
            </a:rPr>
            <a:t>. S</a:t>
          </a:r>
          <a:r>
            <a:rPr lang="en-US" sz="1000" baseline="0">
              <a:latin typeface="Times New Roman" panose="02020603050405020304" pitchFamily="18" charset="0"/>
              <a:cs typeface="Times New Roman" panose="02020603050405020304" pitchFamily="18" charset="0"/>
            </a:rPr>
            <a:t>TAT</a:t>
          </a:r>
          <a:r>
            <a:rPr lang="en-US" sz="1200" baseline="0">
              <a:latin typeface="Times New Roman" panose="02020603050405020304" pitchFamily="18" charset="0"/>
              <a:cs typeface="Times New Roman" panose="02020603050405020304" pitchFamily="18" charset="0"/>
            </a:rPr>
            <a:t>. § 50-16.3A (2011). </a:t>
          </a:r>
          <a:r>
            <a:rPr lang="en-US" sz="1200" i="1" baseline="0">
              <a:latin typeface="Times New Roman" panose="02020603050405020304" pitchFamily="18" charset="0"/>
              <a:cs typeface="Times New Roman" panose="02020603050405020304" pitchFamily="18" charset="0"/>
            </a:rPr>
            <a:t>See, e.g.</a:t>
          </a:r>
          <a:r>
            <a:rPr lang="en-US" sz="1200" i="0" baseline="0">
              <a:latin typeface="Times New Roman" panose="02020603050405020304" pitchFamily="18" charset="0"/>
              <a:cs typeface="Times New Roman" panose="02020603050405020304" pitchFamily="18" charset="0"/>
            </a:rPr>
            <a:t>,</a:t>
          </a:r>
          <a:r>
            <a:rPr lang="en-US" sz="1200" i="1" baseline="0">
              <a:latin typeface="Times New Roman" panose="02020603050405020304" pitchFamily="18" charset="0"/>
              <a:cs typeface="Times New Roman" panose="02020603050405020304" pitchFamily="18" charset="0"/>
            </a:rPr>
            <a:t> </a:t>
          </a:r>
          <a:r>
            <a:rPr lang="en-US" sz="1200" i="0" baseline="0">
              <a:latin typeface="Times New Roman" panose="02020603050405020304" pitchFamily="18" charset="0"/>
              <a:cs typeface="Times New Roman" panose="02020603050405020304" pitchFamily="18" charset="0"/>
            </a:rPr>
            <a:t>Friend-Novorska v. Novorska</a:t>
          </a:r>
          <a:r>
            <a:rPr lang="en-US" sz="1200" baseline="0">
              <a:latin typeface="Times New Roman" panose="02020603050405020304" pitchFamily="18" charset="0"/>
              <a:cs typeface="Times New Roman" panose="02020603050405020304" pitchFamily="18" charset="0"/>
            </a:rPr>
            <a:t>, 509 S.E.2d 460, 461 (N.C. Ct. App. 1998).</a:t>
          </a:r>
        </a:p>
        <a:p>
          <a:r>
            <a:rPr lang="en-US" sz="1200" baseline="0">
              <a:latin typeface="Times New Roman" panose="02020603050405020304" pitchFamily="18" charset="0"/>
              <a:cs typeface="Times New Roman" panose="02020603050405020304" pitchFamily="18" charset="0"/>
            </a:rPr>
            <a:t>-Entitlement:</a:t>
          </a:r>
        </a:p>
        <a:p>
          <a:r>
            <a:rPr lang="en-US" sz="1200" baseline="0">
              <a:latin typeface="Times New Roman" panose="02020603050405020304" pitchFamily="18" charset="0"/>
              <a:cs typeface="Times New Roman" panose="02020603050405020304" pitchFamily="18" charset="0"/>
            </a:rPr>
            <a:t>      -  The dependent spouse shall receive alimony if the court finds that the spouse is dependent and alimony is equitable after considering all relevant factors in the statute. </a:t>
          </a: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N.C. G</a:t>
          </a: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EN</a:t>
          </a: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S</a:t>
          </a:r>
          <a:r>
            <a:rPr kumimoji="0" lang="en-US" sz="10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TAT</a:t>
          </a: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 50-16.3A(a) (2011).  Dependent spouse is defined as a spouse who is actually substantially dependent upon the other spouse for maintenance and support or is in substantial need of maintenance and support from the other spouse. § 50-16.1A(2).  If the dependent spouse has engaged in illicit sexual behavior, defined § 50-16.1A(3)a,during the marriage or prior to the date of separation, the court shall award no alimony. </a:t>
          </a:r>
          <a:r>
            <a:rPr kumimoji="0" lang="en-US" sz="120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a:t>
          </a:r>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If both spouses have engaged in illicit sexual behavior, than awarding of alimony is at the discretion of the court. § 50-16.3A(a).  </a:t>
          </a:r>
        </a:p>
        <a:p>
          <a:r>
            <a:rPr lang="en-US" sz="1200" i="1">
              <a:latin typeface="Times New Roman" panose="02020603050405020304" pitchFamily="18" charset="0"/>
              <a:cs typeface="Times New Roman" panose="02020603050405020304" pitchFamily="18" charset="0"/>
            </a:rPr>
            <a:t>-</a:t>
          </a:r>
          <a:r>
            <a:rPr lang="en-US" sz="1200" i="0">
              <a:latin typeface="Times New Roman" panose="02020603050405020304" pitchFamily="18" charset="0"/>
              <a:cs typeface="Times New Roman" panose="02020603050405020304" pitchFamily="18" charset="0"/>
            </a:rPr>
            <a:t>Amount</a:t>
          </a:r>
          <a:r>
            <a:rPr lang="en-US" sz="1200" i="0" baseline="0">
              <a:latin typeface="Times New Roman" panose="02020603050405020304" pitchFamily="18" charset="0"/>
              <a:cs typeface="Times New Roman" panose="02020603050405020304" pitchFamily="18" charset="0"/>
            </a:rPr>
            <a:t> and Duration:</a:t>
          </a:r>
        </a:p>
        <a:p>
          <a:r>
            <a:rPr lang="en-US" sz="1200" i="0" baseline="0">
              <a:latin typeface="Times New Roman" panose="02020603050405020304" pitchFamily="18" charset="0"/>
              <a:cs typeface="Times New Roman" panose="02020603050405020304" pitchFamily="18" charset="0"/>
            </a:rPr>
            <a:t>     -  The court shall exercise discretion in determining the amount and duration after considering all relevant factors.</a:t>
          </a:r>
        </a:p>
        <a:p>
          <a:r>
            <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 50-16.3A(b) (listing sixteen factors).   The court must also set forth its reasoning for awarding or denying alimony, the amount, duration, and method of payment with findings of fact on the relevant factors. § 50-16.3A(c).  Alimony order can be modified by motion and showing of changed circumstances or if dependent spouse cohabitates with another or remarries. § 50-16.9(a),(b).  </a:t>
          </a:r>
          <a:endParaRPr lang="en-US" sz="1200" i="1">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20</xdr:row>
      <xdr:rowOff>104775</xdr:rowOff>
    </xdr:from>
    <xdr:to>
      <xdr:col>10</xdr:col>
      <xdr:colOff>9525</xdr:colOff>
      <xdr:row>24</xdr:row>
      <xdr:rowOff>9525</xdr:rowOff>
    </xdr:to>
    <xdr:sp macro="" textlink="">
      <xdr:nvSpPr>
        <xdr:cNvPr id="2" name="TextBox 1"/>
        <xdr:cNvSpPr txBox="1"/>
      </xdr:nvSpPr>
      <xdr:spPr>
        <a:xfrm>
          <a:off x="1257300" y="3933825"/>
          <a:ext cx="484822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P</a:t>
          </a:r>
          <a:r>
            <a:rPr lang="en-US" sz="1000">
              <a:latin typeface="Times New Roman" panose="02020603050405020304" pitchFamily="18" charset="0"/>
              <a:cs typeface="Times New Roman" panose="02020603050405020304" pitchFamily="18" charset="0"/>
            </a:rPr>
            <a:t>RINCIPLES</a:t>
          </a:r>
          <a:r>
            <a:rPr lang="en-US" sz="1200" baseline="0">
              <a:latin typeface="Times New Roman" panose="02020603050405020304" pitchFamily="18" charset="0"/>
              <a:cs typeface="Times New Roman" panose="02020603050405020304" pitchFamily="18" charset="0"/>
            </a:rPr>
            <a:t> </a:t>
          </a:r>
          <a:r>
            <a:rPr lang="en-US" sz="1000" baseline="0">
              <a:latin typeface="Times New Roman" panose="02020603050405020304" pitchFamily="18" charset="0"/>
              <a:cs typeface="Times New Roman" panose="02020603050405020304" pitchFamily="18" charset="0"/>
            </a:rPr>
            <a:t>OF</a:t>
          </a:r>
          <a:r>
            <a:rPr lang="en-US" sz="1200" baseline="0">
              <a:latin typeface="Times New Roman" panose="02020603050405020304" pitchFamily="18" charset="0"/>
              <a:cs typeface="Times New Roman" panose="02020603050405020304" pitchFamily="18" charset="0"/>
            </a:rPr>
            <a:t> </a:t>
          </a:r>
          <a:r>
            <a:rPr lang="en-US" sz="1000" baseline="0">
              <a:latin typeface="Times New Roman" panose="02020603050405020304" pitchFamily="18" charset="0"/>
              <a:cs typeface="Times New Roman" panose="02020603050405020304" pitchFamily="18" charset="0"/>
            </a:rPr>
            <a:t>THE</a:t>
          </a:r>
          <a:r>
            <a:rPr lang="en-US" sz="1200" baseline="0">
              <a:latin typeface="Times New Roman" panose="02020603050405020304" pitchFamily="18" charset="0"/>
              <a:cs typeface="Times New Roman" panose="02020603050405020304" pitchFamily="18" charset="0"/>
            </a:rPr>
            <a:t> L</a:t>
          </a:r>
          <a:r>
            <a:rPr lang="en-US" sz="1000" baseline="0">
              <a:latin typeface="Times New Roman" panose="02020603050405020304" pitchFamily="18" charset="0"/>
              <a:cs typeface="Times New Roman" panose="02020603050405020304" pitchFamily="18" charset="0"/>
            </a:rPr>
            <a:t>AW</a:t>
          </a:r>
          <a:r>
            <a:rPr lang="en-US" sz="1200" baseline="0">
              <a:latin typeface="Times New Roman" panose="02020603050405020304" pitchFamily="18" charset="0"/>
              <a:cs typeface="Times New Roman" panose="02020603050405020304" pitchFamily="18" charset="0"/>
            </a:rPr>
            <a:t> </a:t>
          </a:r>
          <a:r>
            <a:rPr lang="en-US" sz="1000" baseline="0">
              <a:latin typeface="Times New Roman" panose="02020603050405020304" pitchFamily="18" charset="0"/>
              <a:cs typeface="Times New Roman" panose="02020603050405020304" pitchFamily="18" charset="0"/>
            </a:rPr>
            <a:t>OF</a:t>
          </a:r>
          <a:r>
            <a:rPr lang="en-US" sz="1200" baseline="0">
              <a:latin typeface="Times New Roman" panose="02020603050405020304" pitchFamily="18" charset="0"/>
              <a:cs typeface="Times New Roman" panose="02020603050405020304" pitchFamily="18" charset="0"/>
            </a:rPr>
            <a:t> F</a:t>
          </a:r>
          <a:r>
            <a:rPr lang="en-US" sz="1000" baseline="0">
              <a:latin typeface="Times New Roman" panose="02020603050405020304" pitchFamily="18" charset="0"/>
              <a:cs typeface="Times New Roman" panose="02020603050405020304" pitchFamily="18" charset="0"/>
            </a:rPr>
            <a:t>AMILY</a:t>
          </a:r>
          <a:r>
            <a:rPr lang="en-US" sz="1200" baseline="0">
              <a:latin typeface="Times New Roman" panose="02020603050405020304" pitchFamily="18" charset="0"/>
              <a:cs typeface="Times New Roman" panose="02020603050405020304" pitchFamily="18" charset="0"/>
            </a:rPr>
            <a:t> D</a:t>
          </a:r>
          <a:r>
            <a:rPr lang="en-US" sz="1000" baseline="0">
              <a:latin typeface="Times New Roman" panose="02020603050405020304" pitchFamily="18" charset="0"/>
              <a:cs typeface="Times New Roman" panose="02020603050405020304" pitchFamily="18" charset="0"/>
            </a:rPr>
            <a:t>ISSOLUTION</a:t>
          </a:r>
          <a:r>
            <a:rPr lang="en-US" sz="1200" baseline="0">
              <a:latin typeface="Times New Roman" panose="02020603050405020304" pitchFamily="18" charset="0"/>
              <a:cs typeface="Times New Roman" panose="02020603050405020304" pitchFamily="18" charset="0"/>
            </a:rPr>
            <a:t>: A</a:t>
          </a:r>
          <a:r>
            <a:rPr lang="en-US" sz="1000" baseline="0">
              <a:latin typeface="Times New Roman" panose="02020603050405020304" pitchFamily="18" charset="0"/>
              <a:cs typeface="Times New Roman" panose="02020603050405020304" pitchFamily="18" charset="0"/>
            </a:rPr>
            <a:t>NALYSIS</a:t>
          </a:r>
        </a:p>
        <a:p>
          <a:r>
            <a:rPr lang="en-US" sz="1000" baseline="0">
              <a:latin typeface="Times New Roman" panose="02020603050405020304" pitchFamily="18" charset="0"/>
              <a:cs typeface="Times New Roman" panose="02020603050405020304" pitchFamily="18" charset="0"/>
            </a:rPr>
            <a:t>AND</a:t>
          </a:r>
          <a:r>
            <a:rPr lang="en-US" sz="1200" baseline="0">
              <a:latin typeface="Times New Roman" panose="02020603050405020304" pitchFamily="18" charset="0"/>
              <a:cs typeface="Times New Roman" panose="02020603050405020304" pitchFamily="18" charset="0"/>
            </a:rPr>
            <a:t> R</a:t>
          </a:r>
          <a:r>
            <a:rPr lang="en-US" sz="1000" baseline="0">
              <a:latin typeface="Times New Roman" panose="02020603050405020304" pitchFamily="18" charset="0"/>
              <a:cs typeface="Times New Roman" panose="02020603050405020304" pitchFamily="18" charset="0"/>
            </a:rPr>
            <a:t>ECOMMENDATIONS</a:t>
          </a:r>
          <a:r>
            <a:rPr lang="en-US" sz="1200" baseline="0">
              <a:latin typeface="Times New Roman" panose="02020603050405020304" pitchFamily="18" charset="0"/>
              <a:cs typeface="Times New Roman" panose="02020603050405020304" pitchFamily="18" charset="0"/>
            </a:rPr>
            <a:t> §§ 5.04-5.06 (2000). </a:t>
          </a:r>
        </a:p>
        <a:p>
          <a:r>
            <a:rPr lang="en-US" sz="1200" i="1" baseline="0">
              <a:latin typeface="Times New Roman" panose="02020603050405020304" pitchFamily="18" charset="0"/>
              <a:cs typeface="Times New Roman" panose="02020603050405020304" pitchFamily="18" charset="0"/>
            </a:rPr>
            <a:t>See id. </a:t>
          </a:r>
          <a:r>
            <a:rPr lang="en-US" sz="1200" baseline="0">
              <a:latin typeface="Times New Roman" panose="02020603050405020304" pitchFamily="18" charset="0"/>
              <a:cs typeface="Times New Roman" panose="02020603050405020304" pitchFamily="18" charset="0"/>
            </a:rPr>
            <a:t>at § 5.04 illus. 1, § 5.06 illus. 1.</a:t>
          </a:r>
          <a:endParaRPr lang="en-US" sz="12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18</xdr:row>
      <xdr:rowOff>28576</xdr:rowOff>
    </xdr:from>
    <xdr:to>
      <xdr:col>8</xdr:col>
      <xdr:colOff>581025</xdr:colOff>
      <xdr:row>23</xdr:row>
      <xdr:rowOff>76201</xdr:rowOff>
    </xdr:to>
    <xdr:sp macro="" textlink="">
      <xdr:nvSpPr>
        <xdr:cNvPr id="2" name="TextBox 1"/>
        <xdr:cNvSpPr txBox="1"/>
      </xdr:nvSpPr>
      <xdr:spPr>
        <a:xfrm>
          <a:off x="1924050" y="3476626"/>
          <a:ext cx="353377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200">
              <a:effectLst/>
              <a:latin typeface="Times New Roman" panose="02020603050405020304" pitchFamily="18" charset="0"/>
              <a:ea typeface="Calibri" panose="020F0502020204030204" pitchFamily="34" charset="0"/>
            </a:rPr>
            <a:t>J</a:t>
          </a:r>
          <a:r>
            <a:rPr lang="en-US" sz="1050">
              <a:effectLst/>
              <a:latin typeface="Times New Roman" panose="02020603050405020304" pitchFamily="18" charset="0"/>
              <a:ea typeface="Calibri" panose="020F0502020204030204" pitchFamily="34" charset="0"/>
            </a:rPr>
            <a:t>OHNSON</a:t>
          </a:r>
          <a:r>
            <a:rPr lang="en-US" sz="1200">
              <a:effectLst/>
              <a:latin typeface="Times New Roman" panose="02020603050405020304" pitchFamily="18" charset="0"/>
              <a:ea typeface="Calibri" panose="020F0502020204030204" pitchFamily="34" charset="0"/>
            </a:rPr>
            <a:t> C</a:t>
          </a:r>
          <a:r>
            <a:rPr lang="en-US" sz="1050">
              <a:effectLst/>
              <a:latin typeface="Times New Roman" panose="02020603050405020304" pitchFamily="18" charset="0"/>
              <a:ea typeface="Calibri" panose="020F0502020204030204" pitchFamily="34" charset="0"/>
            </a:rPr>
            <a:t>NTY</a:t>
          </a:r>
          <a:r>
            <a:rPr lang="en-US" sz="1200">
              <a:effectLst/>
              <a:latin typeface="Times New Roman" panose="02020603050405020304" pitchFamily="18" charset="0"/>
              <a:ea typeface="Calibri" panose="020F0502020204030204" pitchFamily="34" charset="0"/>
            </a:rPr>
            <a:t>. B</a:t>
          </a:r>
          <a:r>
            <a:rPr lang="en-US" sz="1050">
              <a:effectLst/>
              <a:latin typeface="Times New Roman" panose="02020603050405020304" pitchFamily="18" charset="0"/>
              <a:ea typeface="Calibri" panose="020F0502020204030204" pitchFamily="34" charset="0"/>
            </a:rPr>
            <a:t>AR</a:t>
          </a:r>
          <a:r>
            <a:rPr lang="en-US" sz="1200">
              <a:effectLst/>
              <a:latin typeface="Times New Roman" panose="02020603050405020304" pitchFamily="18" charset="0"/>
              <a:ea typeface="Calibri" panose="020F0502020204030204" pitchFamily="34" charset="0"/>
            </a:rPr>
            <a:t> A</a:t>
          </a:r>
          <a:r>
            <a:rPr lang="en-US" sz="1050">
              <a:effectLst/>
              <a:latin typeface="Times New Roman" panose="02020603050405020304" pitchFamily="18" charset="0"/>
              <a:ea typeface="Calibri" panose="020F0502020204030204" pitchFamily="34" charset="0"/>
            </a:rPr>
            <a:t>SS’N</a:t>
          </a:r>
          <a:r>
            <a:rPr lang="en-US" sz="1200">
              <a:effectLst/>
              <a:latin typeface="Times New Roman" panose="02020603050405020304" pitchFamily="18" charset="0"/>
              <a:ea typeface="Calibri" panose="020F0502020204030204" pitchFamily="34" charset="0"/>
            </a:rPr>
            <a:t> F</a:t>
          </a:r>
          <a:r>
            <a:rPr lang="en-US" sz="1050">
              <a:effectLst/>
              <a:latin typeface="Times New Roman" panose="02020603050405020304" pitchFamily="18" charset="0"/>
              <a:ea typeface="Calibri" panose="020F0502020204030204" pitchFamily="34" charset="0"/>
            </a:rPr>
            <a:t>AM</a:t>
          </a:r>
          <a:r>
            <a:rPr lang="en-US" sz="1200">
              <a:effectLst/>
              <a:latin typeface="Times New Roman" panose="02020603050405020304" pitchFamily="18" charset="0"/>
              <a:ea typeface="Calibri" panose="020F0502020204030204" pitchFamily="34" charset="0"/>
            </a:rPr>
            <a:t>. L. B</a:t>
          </a:r>
          <a:r>
            <a:rPr lang="en-US" sz="1050">
              <a:effectLst/>
              <a:latin typeface="Times New Roman" panose="02020603050405020304" pitchFamily="18" charset="0"/>
              <a:ea typeface="Calibri" panose="020F0502020204030204" pitchFamily="34" charset="0"/>
            </a:rPr>
            <a:t>ENCH</a:t>
          </a:r>
          <a:r>
            <a:rPr lang="en-US" sz="1200">
              <a:effectLst/>
              <a:latin typeface="Times New Roman" panose="02020603050405020304" pitchFamily="18" charset="0"/>
              <a:ea typeface="Calibri" panose="020F0502020204030204" pitchFamily="34" charset="0"/>
            </a:rPr>
            <a:t> B</a:t>
          </a:r>
          <a:r>
            <a:rPr lang="en-US" sz="1050">
              <a:effectLst/>
              <a:latin typeface="Times New Roman" panose="02020603050405020304" pitchFamily="18" charset="0"/>
              <a:ea typeface="Calibri" panose="020F0502020204030204" pitchFamily="34" charset="0"/>
            </a:rPr>
            <a:t>AR</a:t>
          </a:r>
          <a:r>
            <a:rPr lang="en-US" sz="1200">
              <a:effectLst/>
              <a:latin typeface="Times New Roman" panose="02020603050405020304" pitchFamily="18" charset="0"/>
              <a:ea typeface="Calibri" panose="020F0502020204030204" pitchFamily="34" charset="0"/>
            </a:rPr>
            <a:t> C</a:t>
          </a:r>
          <a:r>
            <a:rPr lang="en-US" sz="1050">
              <a:effectLst/>
              <a:latin typeface="Times New Roman" panose="02020603050405020304" pitchFamily="18" charset="0"/>
              <a:ea typeface="Calibri" panose="020F0502020204030204" pitchFamily="34" charset="0"/>
            </a:rPr>
            <a:t>OMM</a:t>
          </a:r>
          <a:r>
            <a:rPr lang="en-US" sz="1200">
              <a:effectLst/>
              <a:latin typeface="Times New Roman" panose="02020603050405020304" pitchFamily="18" charset="0"/>
              <a:ea typeface="Calibri" panose="020F0502020204030204" pitchFamily="34" charset="0"/>
            </a:rPr>
            <a:t>., F</a:t>
          </a:r>
          <a:r>
            <a:rPr lang="en-US" sz="1050">
              <a:effectLst/>
              <a:latin typeface="Times New Roman" panose="02020603050405020304" pitchFamily="18" charset="0"/>
              <a:ea typeface="Calibri" panose="020F0502020204030204" pitchFamily="34" charset="0"/>
            </a:rPr>
            <a:t>AMILY</a:t>
          </a:r>
          <a:r>
            <a:rPr lang="en-US" sz="1200">
              <a:effectLst/>
              <a:latin typeface="Times New Roman" panose="02020603050405020304" pitchFamily="18" charset="0"/>
              <a:ea typeface="Calibri" panose="020F0502020204030204" pitchFamily="34" charset="0"/>
            </a:rPr>
            <a:t> L</a:t>
          </a:r>
          <a:r>
            <a:rPr lang="en-US" sz="1050">
              <a:effectLst/>
              <a:latin typeface="Times New Roman" panose="02020603050405020304" pitchFamily="18" charset="0"/>
              <a:ea typeface="Calibri" panose="020F0502020204030204" pitchFamily="34" charset="0"/>
            </a:rPr>
            <a:t>AW</a:t>
          </a:r>
          <a:r>
            <a:rPr lang="en-US" sz="1200">
              <a:effectLst/>
              <a:latin typeface="Times New Roman" panose="02020603050405020304" pitchFamily="18" charset="0"/>
              <a:ea typeface="Calibri" panose="020F0502020204030204" pitchFamily="34" charset="0"/>
            </a:rPr>
            <a:t> G</a:t>
          </a:r>
          <a:r>
            <a:rPr lang="en-US" sz="1050">
              <a:effectLst/>
              <a:latin typeface="Times New Roman" panose="02020603050405020304" pitchFamily="18" charset="0"/>
              <a:ea typeface="Calibri" panose="020F0502020204030204" pitchFamily="34" charset="0"/>
            </a:rPr>
            <a:t>UIDELINES</a:t>
          </a:r>
          <a:r>
            <a:rPr lang="en-US" sz="1200">
              <a:effectLst/>
              <a:latin typeface="Times New Roman" panose="02020603050405020304" pitchFamily="18" charset="0"/>
              <a:ea typeface="Calibri" panose="020F0502020204030204" pitchFamily="34" charset="0"/>
            </a:rPr>
            <a:t> </a:t>
          </a:r>
          <a:r>
            <a:rPr lang="en-US" sz="1050">
              <a:effectLst/>
              <a:latin typeface="Times New Roman" panose="02020603050405020304" pitchFamily="18" charset="0"/>
              <a:ea typeface="Calibri" panose="020F0502020204030204" pitchFamily="34" charset="0"/>
            </a:rPr>
            <a:t>FOR</a:t>
          </a:r>
          <a:r>
            <a:rPr lang="en-US" sz="1200">
              <a:effectLst/>
              <a:latin typeface="Times New Roman" panose="02020603050405020304" pitchFamily="18" charset="0"/>
              <a:ea typeface="Calibri" panose="020F0502020204030204" pitchFamily="34" charset="0"/>
            </a:rPr>
            <a:t> F</a:t>
          </a:r>
          <a:r>
            <a:rPr lang="en-US" sz="1050">
              <a:effectLst/>
              <a:latin typeface="Times New Roman" panose="02020603050405020304" pitchFamily="18" charset="0"/>
              <a:ea typeface="Calibri" panose="020F0502020204030204" pitchFamily="34" charset="0"/>
            </a:rPr>
            <a:t>AMILY</a:t>
          </a:r>
          <a:r>
            <a:rPr lang="en-US" sz="1200">
              <a:effectLst/>
              <a:latin typeface="Times New Roman" panose="02020603050405020304" pitchFamily="18" charset="0"/>
              <a:ea typeface="Calibri" panose="020F0502020204030204" pitchFamily="34" charset="0"/>
            </a:rPr>
            <a:t> L</a:t>
          </a:r>
          <a:r>
            <a:rPr lang="en-US" sz="1050">
              <a:effectLst/>
              <a:latin typeface="Times New Roman" panose="02020603050405020304" pitchFamily="18" charset="0"/>
              <a:ea typeface="Calibri" panose="020F0502020204030204" pitchFamily="34" charset="0"/>
            </a:rPr>
            <a:t>AW</a:t>
          </a:r>
          <a:r>
            <a:rPr lang="en-US" sz="1200">
              <a:effectLst/>
              <a:latin typeface="Times New Roman" panose="02020603050405020304" pitchFamily="18" charset="0"/>
              <a:ea typeface="Calibri" panose="020F0502020204030204" pitchFamily="34" charset="0"/>
            </a:rPr>
            <a:t> P</a:t>
          </a:r>
          <a:r>
            <a:rPr lang="en-US" sz="1050">
              <a:effectLst/>
              <a:latin typeface="Times New Roman" panose="02020603050405020304" pitchFamily="18" charset="0"/>
              <a:ea typeface="Calibri" panose="020F0502020204030204" pitchFamily="34" charset="0"/>
            </a:rPr>
            <a:t>RACTICE</a:t>
          </a:r>
          <a:r>
            <a:rPr lang="en-US" sz="1200">
              <a:effectLst/>
              <a:latin typeface="Times New Roman" panose="02020603050405020304" pitchFamily="18" charset="0"/>
              <a:ea typeface="Calibri" panose="020F0502020204030204" pitchFamily="34" charset="0"/>
            </a:rPr>
            <a:t> </a:t>
          </a:r>
          <a:r>
            <a:rPr lang="en-US" sz="1050">
              <a:effectLst/>
              <a:latin typeface="Times New Roman" panose="02020603050405020304" pitchFamily="18" charset="0"/>
              <a:ea typeface="Calibri" panose="020F0502020204030204" pitchFamily="34" charset="0"/>
            </a:rPr>
            <a:t>IN</a:t>
          </a:r>
          <a:r>
            <a:rPr lang="en-US" sz="1200">
              <a:effectLst/>
              <a:latin typeface="Times New Roman" panose="02020603050405020304" pitchFamily="18" charset="0"/>
              <a:ea typeface="Calibri" panose="020F0502020204030204" pitchFamily="34" charset="0"/>
            </a:rPr>
            <a:t> J</a:t>
          </a:r>
          <a:r>
            <a:rPr lang="en-US" sz="1050">
              <a:effectLst/>
              <a:latin typeface="Times New Roman" panose="02020603050405020304" pitchFamily="18" charset="0"/>
              <a:ea typeface="Calibri" panose="020F0502020204030204" pitchFamily="34" charset="0"/>
            </a:rPr>
            <a:t>OHNSON</a:t>
          </a:r>
          <a:r>
            <a:rPr lang="en-US" sz="1200">
              <a:effectLst/>
              <a:latin typeface="Times New Roman" panose="02020603050405020304" pitchFamily="18" charset="0"/>
              <a:ea typeface="Calibri" panose="020F0502020204030204" pitchFamily="34" charset="0"/>
            </a:rPr>
            <a:t> C</a:t>
          </a:r>
          <a:r>
            <a:rPr lang="en-US" sz="1050">
              <a:effectLst/>
              <a:latin typeface="Times New Roman" panose="02020603050405020304" pitchFamily="18" charset="0"/>
              <a:ea typeface="Calibri" panose="020F0502020204030204" pitchFamily="34" charset="0"/>
            </a:rPr>
            <a:t>OUNTY</a:t>
          </a:r>
          <a:r>
            <a:rPr lang="en-US" sz="1200">
              <a:effectLst/>
              <a:latin typeface="Times New Roman" panose="02020603050405020304" pitchFamily="18" charset="0"/>
              <a:ea typeface="Calibri" panose="020F0502020204030204" pitchFamily="34" charset="0"/>
            </a:rPr>
            <a:t>, K</a:t>
          </a:r>
          <a:r>
            <a:rPr lang="en-US" sz="1050">
              <a:effectLst/>
              <a:latin typeface="Times New Roman" panose="02020603050405020304" pitchFamily="18" charset="0"/>
              <a:ea typeface="Calibri" panose="020F0502020204030204" pitchFamily="34" charset="0"/>
            </a:rPr>
            <a:t>ANSAS</a:t>
          </a:r>
          <a:r>
            <a:rPr lang="en-US" sz="1200">
              <a:effectLst/>
              <a:latin typeface="Times New Roman" panose="02020603050405020304" pitchFamily="18" charset="0"/>
              <a:ea typeface="Calibri" panose="020F0502020204030204" pitchFamily="34" charset="0"/>
            </a:rPr>
            <a:t> §§ 5.5, 5.8 (</a:t>
          </a:r>
          <a:r>
            <a:rPr lang="en-US" sz="1200" i="1">
              <a:effectLst/>
              <a:latin typeface="Times New Roman" panose="02020603050405020304" pitchFamily="18" charset="0"/>
              <a:ea typeface="Calibri" panose="020F0502020204030204" pitchFamily="34" charset="0"/>
            </a:rPr>
            <a:t>rev’d</a:t>
          </a:r>
          <a:r>
            <a:rPr lang="en-US" sz="1200">
              <a:effectLst/>
              <a:latin typeface="Times New Roman" panose="02020603050405020304" pitchFamily="18" charset="0"/>
              <a:ea typeface="Calibri" panose="020F0502020204030204" pitchFamily="34" charset="0"/>
            </a:rPr>
            <a:t> Dec. 2005), </a:t>
          </a:r>
          <a:r>
            <a:rPr lang="en-US" sz="1200" i="1">
              <a:effectLst/>
              <a:latin typeface="Times New Roman" panose="02020603050405020304" pitchFamily="18" charset="0"/>
              <a:ea typeface="Calibri" panose="020F0502020204030204" pitchFamily="34" charset="0"/>
            </a:rPr>
            <a:t>available at</a:t>
          </a:r>
          <a:r>
            <a:rPr lang="en-US" sz="1200">
              <a:effectLst/>
              <a:latin typeface="Times New Roman" panose="02020603050405020304" pitchFamily="18" charset="0"/>
              <a:ea typeface="Calibri" panose="020F0502020204030204" pitchFamily="34" charset="0"/>
            </a:rPr>
            <a:t> www.jocobar.org/pdf/guidelines2005.pdf.</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990600</xdr:colOff>
      <xdr:row>31</xdr:row>
      <xdr:rowOff>85725</xdr:rowOff>
    </xdr:from>
    <xdr:to>
      <xdr:col>8</xdr:col>
      <xdr:colOff>19050</xdr:colOff>
      <xdr:row>35</xdr:row>
      <xdr:rowOff>66675</xdr:rowOff>
    </xdr:to>
    <xdr:sp macro="" textlink="">
      <xdr:nvSpPr>
        <xdr:cNvPr id="2" name="TextBox 1"/>
        <xdr:cNvSpPr txBox="1"/>
      </xdr:nvSpPr>
      <xdr:spPr>
        <a:xfrm>
          <a:off x="1600200" y="5991225"/>
          <a:ext cx="427672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0" i="0" u="none" strike="noStrike" baseline="0" smtClean="0">
              <a:latin typeface="Times New Roman" panose="02020603050405020304" pitchFamily="18" charset="0"/>
            </a:rPr>
            <a:t>Mary K. Kisthardt, </a:t>
          </a:r>
          <a:r>
            <a:rPr lang="en-US" sz="1200" b="0" i="1" u="none" strike="noStrike" baseline="0" smtClean="0">
              <a:latin typeface="Times New Roman" panose="02020603050405020304" pitchFamily="18" charset="0"/>
            </a:rPr>
            <a:t>Re-Thinking Alimony: The AAML’s Considerations for Calculating Alimony, Spousal Support or Maintenance</a:t>
          </a:r>
          <a:r>
            <a:rPr lang="en-US" sz="1200" b="0" i="0" u="none" strike="noStrike" baseline="0" smtClean="0">
              <a:latin typeface="Times New Roman" panose="02020603050405020304" pitchFamily="18" charset="0"/>
            </a:rPr>
            <a:t>, 21 J. A</a:t>
          </a:r>
          <a:r>
            <a:rPr lang="en-US" sz="1000" b="0" i="0" u="none" strike="noStrike" baseline="0" smtClean="0">
              <a:latin typeface="Times New Roman" panose="02020603050405020304" pitchFamily="18" charset="0"/>
            </a:rPr>
            <a:t>M</a:t>
          </a:r>
          <a:r>
            <a:rPr lang="en-US" sz="1200" b="0" i="0" u="none" strike="noStrike" baseline="0" smtClean="0">
              <a:latin typeface="Times New Roman" panose="02020603050405020304" pitchFamily="18" charset="0"/>
            </a:rPr>
            <a:t>. A</a:t>
          </a:r>
          <a:r>
            <a:rPr lang="en-US" sz="1000" b="0" i="0" u="none" strike="noStrike" baseline="0" smtClean="0">
              <a:latin typeface="Times New Roman" panose="02020603050405020304" pitchFamily="18" charset="0"/>
            </a:rPr>
            <a:t>CAD</a:t>
          </a:r>
          <a:r>
            <a:rPr lang="en-US" sz="1200" b="0" i="0" u="none" strike="noStrike" baseline="0" smtClean="0">
              <a:latin typeface="Times New Roman" panose="02020603050405020304" pitchFamily="18" charset="0"/>
            </a:rPr>
            <a:t>. M</a:t>
          </a:r>
          <a:r>
            <a:rPr lang="en-US" sz="1000" b="0" i="0" u="none" strike="noStrike" baseline="0" smtClean="0">
              <a:latin typeface="Times New Roman" panose="02020603050405020304" pitchFamily="18" charset="0"/>
            </a:rPr>
            <a:t>ATRIM</a:t>
          </a:r>
          <a:r>
            <a:rPr lang="en-US" sz="1200" b="0" i="0" u="none" strike="noStrike" baseline="0" smtClean="0">
              <a:latin typeface="Times New Roman" panose="02020603050405020304" pitchFamily="18" charset="0"/>
            </a:rPr>
            <a:t>. L</a:t>
          </a:r>
          <a:r>
            <a:rPr lang="en-US" sz="1000" b="0" i="0" u="none" strike="noStrike" baseline="0" smtClean="0">
              <a:latin typeface="Times New Roman" panose="02020603050405020304" pitchFamily="18" charset="0"/>
            </a:rPr>
            <a:t>AW</a:t>
          </a:r>
          <a:r>
            <a:rPr lang="en-US" sz="1050" b="0" i="0" u="none" strike="noStrike" baseline="0" smtClean="0">
              <a:latin typeface="Times New Roman" panose="02020603050405020304" pitchFamily="18" charset="0"/>
            </a:rPr>
            <a:t> </a:t>
          </a:r>
          <a:r>
            <a:rPr lang="en-US" sz="1200" b="0" i="0" u="none" strike="noStrike" baseline="0" smtClean="0">
              <a:latin typeface="Times New Roman" panose="02020603050405020304" pitchFamily="18" charset="0"/>
            </a:rPr>
            <a:t>61, 80-81 (2008).</a:t>
          </a:r>
          <a:endParaRPr lang="en-US"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9525</xdr:colOff>
      <xdr:row>22</xdr:row>
      <xdr:rowOff>0</xdr:rowOff>
    </xdr:from>
    <xdr:to>
      <xdr:col>5</xdr:col>
      <xdr:colOff>590550</xdr:colOff>
      <xdr:row>26</xdr:row>
      <xdr:rowOff>104775</xdr:rowOff>
    </xdr:to>
    <xdr:sp macro="" textlink="">
      <xdr:nvSpPr>
        <xdr:cNvPr id="2" name="TextBox 1"/>
        <xdr:cNvSpPr txBox="1"/>
      </xdr:nvSpPr>
      <xdr:spPr>
        <a:xfrm>
          <a:off x="1228725" y="4219575"/>
          <a:ext cx="320040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aseline="0">
              <a:latin typeface="Times New Roman" panose="02020603050405020304" pitchFamily="18" charset="0"/>
              <a:cs typeface="Times New Roman" panose="02020603050405020304" pitchFamily="18" charset="0"/>
            </a:rPr>
            <a:t>A</a:t>
          </a:r>
          <a:r>
            <a:rPr lang="en-US" sz="1000" baseline="0">
              <a:latin typeface="Times New Roman" panose="02020603050405020304" pitchFamily="18" charset="0"/>
              <a:cs typeface="Times New Roman" panose="02020603050405020304" pitchFamily="18" charset="0"/>
            </a:rPr>
            <a:t>RIZ</a:t>
          </a:r>
          <a:r>
            <a:rPr lang="en-US" sz="1200" baseline="0">
              <a:latin typeface="Times New Roman" panose="02020603050405020304" pitchFamily="18" charset="0"/>
              <a:cs typeface="Times New Roman" panose="02020603050405020304" pitchFamily="18" charset="0"/>
            </a:rPr>
            <a:t>. R</a:t>
          </a:r>
          <a:r>
            <a:rPr lang="en-US" sz="1000" baseline="0">
              <a:latin typeface="Times New Roman" panose="02020603050405020304" pitchFamily="18" charset="0"/>
              <a:cs typeface="Times New Roman" panose="02020603050405020304" pitchFamily="18" charset="0"/>
            </a:rPr>
            <a:t>EV</a:t>
          </a:r>
          <a:r>
            <a:rPr lang="en-US" sz="1200" baseline="0">
              <a:latin typeface="Times New Roman" panose="02020603050405020304" pitchFamily="18" charset="0"/>
              <a:cs typeface="Times New Roman" panose="02020603050405020304" pitchFamily="18" charset="0"/>
            </a:rPr>
            <a:t>. S</a:t>
          </a:r>
          <a:r>
            <a:rPr lang="en-US" sz="1000" baseline="0">
              <a:latin typeface="Times New Roman" panose="02020603050405020304" pitchFamily="18" charset="0"/>
              <a:cs typeface="Times New Roman" panose="02020603050405020304" pitchFamily="18" charset="0"/>
            </a:rPr>
            <a:t>TAT</a:t>
          </a:r>
          <a:r>
            <a:rPr lang="en-US" sz="1200" baseline="0">
              <a:latin typeface="Times New Roman" panose="02020603050405020304" pitchFamily="18" charset="0"/>
              <a:cs typeface="Times New Roman" panose="02020603050405020304" pitchFamily="18" charset="0"/>
            </a:rPr>
            <a:t>. § 25-319(B) (Jan. 1, 2008).</a:t>
          </a:r>
        </a:p>
        <a:p>
          <a:endParaRPr lang="en-US" sz="1200" baseline="0">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32</xdr:row>
      <xdr:rowOff>95250</xdr:rowOff>
    </xdr:from>
    <xdr:to>
      <xdr:col>4</xdr:col>
      <xdr:colOff>742950</xdr:colOff>
      <xdr:row>35</xdr:row>
      <xdr:rowOff>66675</xdr:rowOff>
    </xdr:to>
    <xdr:sp macro="" textlink="">
      <xdr:nvSpPr>
        <xdr:cNvPr id="2" name="TextBox 1"/>
        <xdr:cNvSpPr txBox="1"/>
      </xdr:nvSpPr>
      <xdr:spPr>
        <a:xfrm>
          <a:off x="1876425" y="6381750"/>
          <a:ext cx="2781300"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1200">
              <a:effectLst/>
              <a:latin typeface="Times New Roman" panose="02020603050405020304" pitchFamily="18" charset="0"/>
              <a:ea typeface="Calibri" panose="020F0502020204030204" pitchFamily="34" charset="0"/>
            </a:rPr>
            <a:t>M</a:t>
          </a:r>
          <a:r>
            <a:rPr lang="en-US" sz="1000">
              <a:effectLst/>
              <a:latin typeface="Times New Roman" panose="02020603050405020304" pitchFamily="18" charset="0"/>
              <a:ea typeface="Calibri" panose="020F0502020204030204" pitchFamily="34" charset="0"/>
            </a:rPr>
            <a:t>ASS</a:t>
          </a:r>
          <a:r>
            <a:rPr lang="en-US" sz="1200">
              <a:effectLst/>
              <a:latin typeface="Times New Roman" panose="02020603050405020304" pitchFamily="18" charset="0"/>
              <a:ea typeface="Calibri" panose="020F0502020204030204" pitchFamily="34" charset="0"/>
            </a:rPr>
            <a:t>. G</a:t>
          </a:r>
          <a:r>
            <a:rPr lang="en-US" sz="1000">
              <a:effectLst/>
              <a:latin typeface="Times New Roman" panose="02020603050405020304" pitchFamily="18" charset="0"/>
              <a:ea typeface="Calibri" panose="020F0502020204030204" pitchFamily="34" charset="0"/>
            </a:rPr>
            <a:t>EN</a:t>
          </a:r>
          <a:r>
            <a:rPr lang="en-US" sz="1200">
              <a:effectLst/>
              <a:latin typeface="Times New Roman" panose="02020603050405020304" pitchFamily="18" charset="0"/>
              <a:ea typeface="Calibri" panose="020F0502020204030204" pitchFamily="34" charset="0"/>
            </a:rPr>
            <a:t>. L</a:t>
          </a:r>
          <a:r>
            <a:rPr lang="en-US" sz="1000">
              <a:effectLst/>
              <a:latin typeface="Times New Roman" panose="02020603050405020304" pitchFamily="18" charset="0"/>
              <a:ea typeface="Calibri" panose="020F0502020204030204" pitchFamily="34" charset="0"/>
            </a:rPr>
            <a:t>AWS</a:t>
          </a:r>
          <a:r>
            <a:rPr lang="en-US" sz="1200">
              <a:effectLst/>
              <a:latin typeface="Times New Roman" panose="02020603050405020304" pitchFamily="18" charset="0"/>
              <a:ea typeface="Calibri" panose="020F0502020204030204" pitchFamily="34" charset="0"/>
            </a:rPr>
            <a:t> ch. 208, §§ 48-55 (2012).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66675</xdr:colOff>
      <xdr:row>14</xdr:row>
      <xdr:rowOff>123825</xdr:rowOff>
    </xdr:from>
    <xdr:to>
      <xdr:col>8</xdr:col>
      <xdr:colOff>428625</xdr:colOff>
      <xdr:row>19</xdr:row>
      <xdr:rowOff>57150</xdr:rowOff>
    </xdr:to>
    <xdr:sp macro="" textlink="">
      <xdr:nvSpPr>
        <xdr:cNvPr id="2" name="TextBox 1"/>
        <xdr:cNvSpPr txBox="1"/>
      </xdr:nvSpPr>
      <xdr:spPr>
        <a:xfrm>
          <a:off x="1285875" y="2809875"/>
          <a:ext cx="4019550"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James</a:t>
          </a:r>
          <a:r>
            <a:rPr lang="en-US" sz="1200" baseline="0">
              <a:latin typeface="Times New Roman" panose="02020603050405020304" pitchFamily="18" charset="0"/>
              <a:cs typeface="Times New Roman" panose="02020603050405020304" pitchFamily="18" charset="0"/>
            </a:rPr>
            <a:t> McCaskey, </a:t>
          </a:r>
          <a:r>
            <a:rPr lang="en-US" sz="1200" i="1" baseline="0">
              <a:latin typeface="Times New Roman" panose="02020603050405020304" pitchFamily="18" charset="0"/>
              <a:cs typeface="Times New Roman" panose="02020603050405020304" pitchFamily="18" charset="0"/>
            </a:rPr>
            <a:t>Parsing Alimony: Deciphering the 1/3, 1/3, 1/3 Metric</a:t>
          </a:r>
          <a:r>
            <a:rPr lang="en-US" sz="1200" baseline="0">
              <a:latin typeface="Times New Roman" panose="02020603050405020304" pitchFamily="18" charset="0"/>
              <a:cs typeface="Times New Roman" panose="02020603050405020304" pitchFamily="18" charset="0"/>
            </a:rPr>
            <a:t>, 5 F</a:t>
          </a:r>
          <a:r>
            <a:rPr lang="en-US" sz="1000" baseline="0">
              <a:latin typeface="Times New Roman" panose="02020603050405020304" pitchFamily="18" charset="0"/>
              <a:cs typeface="Times New Roman" panose="02020603050405020304" pitchFamily="18" charset="0"/>
            </a:rPr>
            <a:t>AM</a:t>
          </a:r>
          <a:r>
            <a:rPr lang="en-US" sz="1200" baseline="0">
              <a:latin typeface="Times New Roman" panose="02020603050405020304" pitchFamily="18" charset="0"/>
              <a:cs typeface="Times New Roman" panose="02020603050405020304" pitchFamily="18" charset="0"/>
            </a:rPr>
            <a:t>. M</a:t>
          </a:r>
          <a:r>
            <a:rPr lang="en-US" sz="1000" baseline="0">
              <a:latin typeface="Times New Roman" panose="02020603050405020304" pitchFamily="18" charset="0"/>
              <a:cs typeface="Times New Roman" panose="02020603050405020304" pitchFamily="18" charset="0"/>
            </a:rPr>
            <a:t>EDIATION</a:t>
          </a:r>
          <a:r>
            <a:rPr lang="en-US" sz="1200" baseline="0">
              <a:latin typeface="Times New Roman" panose="02020603050405020304" pitchFamily="18" charset="0"/>
              <a:cs typeface="Times New Roman" panose="02020603050405020304" pitchFamily="18" charset="0"/>
            </a:rPr>
            <a:t> Q. 6 (2006).</a:t>
          </a:r>
          <a:endParaRPr lang="en-US" sz="1200">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17</xdr:row>
      <xdr:rowOff>1</xdr:rowOff>
    </xdr:from>
    <xdr:to>
      <xdr:col>11</xdr:col>
      <xdr:colOff>9525</xdr:colOff>
      <xdr:row>23</xdr:row>
      <xdr:rowOff>161925</xdr:rowOff>
    </xdr:to>
    <xdr:sp macro="" textlink="">
      <xdr:nvSpPr>
        <xdr:cNvPr id="2" name="TextBox 1"/>
        <xdr:cNvSpPr txBox="1"/>
      </xdr:nvSpPr>
      <xdr:spPr>
        <a:xfrm>
          <a:off x="1228725" y="3267076"/>
          <a:ext cx="5486400" cy="1304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Times New Roman" panose="02020603050405020304" pitchFamily="18" charset="0"/>
              <a:cs typeface="Times New Roman" panose="02020603050405020304" pitchFamily="18" charset="0"/>
            </a:rPr>
            <a:t>Jeff Krause, </a:t>
          </a:r>
          <a:r>
            <a:rPr lang="en-US" sz="1200" i="1">
              <a:latin typeface="Times New Roman" panose="02020603050405020304" pitchFamily="18" charset="0"/>
              <a:cs typeface="Times New Roman" panose="02020603050405020304" pitchFamily="18" charset="0"/>
            </a:rPr>
            <a:t>Virginia Spousal Support Issues</a:t>
          </a:r>
          <a:r>
            <a:rPr lang="en-US" sz="1200">
              <a:latin typeface="Times New Roman" panose="02020603050405020304" pitchFamily="18" charset="0"/>
              <a:cs typeface="Times New Roman" panose="02020603050405020304" pitchFamily="18" charset="0"/>
            </a:rPr>
            <a:t>, www.D</a:t>
          </a:r>
          <a:r>
            <a:rPr lang="en-US" sz="1000">
              <a:latin typeface="Times New Roman" panose="02020603050405020304" pitchFamily="18" charset="0"/>
              <a:cs typeface="Times New Roman" panose="02020603050405020304" pitchFamily="18" charset="0"/>
            </a:rPr>
            <a:t>IVORCE</a:t>
          </a:r>
          <a:r>
            <a:rPr lang="en-US" sz="1200">
              <a:latin typeface="Times New Roman" panose="02020603050405020304" pitchFamily="18" charset="0"/>
              <a:cs typeface="Times New Roman" panose="02020603050405020304" pitchFamily="18" charset="0"/>
            </a:rPr>
            <a:t>S</a:t>
          </a:r>
          <a:r>
            <a:rPr lang="en-US" sz="1000">
              <a:latin typeface="Times New Roman" panose="02020603050405020304" pitchFamily="18" charset="0"/>
              <a:cs typeface="Times New Roman" panose="02020603050405020304" pitchFamily="18" charset="0"/>
            </a:rPr>
            <a:t>OURCE</a:t>
          </a:r>
          <a:r>
            <a:rPr lang="en-US" sz="1200">
              <a:latin typeface="Times New Roman" panose="02020603050405020304" pitchFamily="18" charset="0"/>
              <a:cs typeface="Times New Roman" panose="02020603050405020304" pitchFamily="18" charset="0"/>
            </a:rPr>
            <a:t>.com, http://www.divorcessource.com/VA/ARTICLES/krause11.html.</a:t>
          </a:r>
        </a:p>
        <a:p>
          <a:endParaRPr lang="en-US" sz="1200">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S</a:t>
          </a:r>
          <a:r>
            <a:rPr lang="en-US" sz="1000">
              <a:latin typeface="Times New Roman" panose="02020603050405020304" pitchFamily="18" charset="0"/>
              <a:cs typeface="Times New Roman" panose="02020603050405020304" pitchFamily="18" charset="0"/>
            </a:rPr>
            <a:t>TATEWIDE</a:t>
          </a:r>
          <a:r>
            <a:rPr lang="en-US" sz="1200" baseline="0">
              <a:latin typeface="Times New Roman" panose="02020603050405020304" pitchFamily="18" charset="0"/>
              <a:cs typeface="Times New Roman" panose="02020603050405020304" pitchFamily="18" charset="0"/>
            </a:rPr>
            <a:t> A</a:t>
          </a:r>
          <a:r>
            <a:rPr lang="en-US" sz="1000" baseline="0">
              <a:latin typeface="Times New Roman" panose="02020603050405020304" pitchFamily="18" charset="0"/>
              <a:cs typeface="Times New Roman" panose="02020603050405020304" pitchFamily="18" charset="0"/>
            </a:rPr>
            <a:t>LIMONY</a:t>
          </a:r>
          <a:r>
            <a:rPr lang="en-US" sz="1200" baseline="0">
              <a:latin typeface="Times New Roman" panose="02020603050405020304" pitchFamily="18" charset="0"/>
              <a:cs typeface="Times New Roman" panose="02020603050405020304" pitchFamily="18" charset="0"/>
            </a:rPr>
            <a:t> G</a:t>
          </a:r>
          <a:r>
            <a:rPr lang="en-US" sz="1000" baseline="0">
              <a:latin typeface="Times New Roman" panose="02020603050405020304" pitchFamily="18" charset="0"/>
              <a:cs typeface="Times New Roman" panose="02020603050405020304" pitchFamily="18" charset="0"/>
            </a:rPr>
            <a:t>UIDELINE</a:t>
          </a:r>
          <a:r>
            <a:rPr lang="en-US" sz="1200" baseline="0">
              <a:latin typeface="Times New Roman" panose="02020603050405020304" pitchFamily="18" charset="0"/>
              <a:cs typeface="Times New Roman" panose="02020603050405020304" pitchFamily="18" charset="0"/>
            </a:rPr>
            <a:t> C</a:t>
          </a:r>
          <a:r>
            <a:rPr lang="en-US" sz="1000" baseline="0">
              <a:latin typeface="Times New Roman" panose="02020603050405020304" pitchFamily="18" charset="0"/>
              <a:cs typeface="Times New Roman" panose="02020603050405020304" pitchFamily="18" charset="0"/>
            </a:rPr>
            <a:t>OMM</a:t>
          </a:r>
          <a:r>
            <a:rPr lang="en-US" sz="1200" baseline="0">
              <a:latin typeface="Times New Roman" panose="02020603050405020304" pitchFamily="18" charset="0"/>
              <a:cs typeface="Times New Roman" panose="02020603050405020304" pitchFamily="18" charset="0"/>
            </a:rPr>
            <a:t>., </a:t>
          </a:r>
          <a:r>
            <a:rPr lang="en-US" sz="1200">
              <a:latin typeface="Times New Roman" panose="02020603050405020304" pitchFamily="18" charset="0"/>
              <a:cs typeface="Times New Roman" panose="02020603050405020304" pitchFamily="18" charset="0"/>
            </a:rPr>
            <a:t>A</a:t>
          </a:r>
          <a:r>
            <a:rPr lang="en-US" sz="1000">
              <a:latin typeface="Times New Roman" panose="02020603050405020304" pitchFamily="18" charset="0"/>
              <a:cs typeface="Times New Roman" panose="02020603050405020304" pitchFamily="18" charset="0"/>
            </a:rPr>
            <a:t>LIMONY</a:t>
          </a:r>
          <a:r>
            <a:rPr lang="en-US" sz="1200" baseline="0">
              <a:latin typeface="Times New Roman" panose="02020603050405020304" pitchFamily="18" charset="0"/>
              <a:cs typeface="Times New Roman" panose="02020603050405020304" pitchFamily="18" charset="0"/>
            </a:rPr>
            <a:t> G</a:t>
          </a:r>
          <a:r>
            <a:rPr lang="en-US" sz="1000" baseline="0">
              <a:latin typeface="Times New Roman" panose="02020603050405020304" pitchFamily="18" charset="0"/>
              <a:cs typeface="Times New Roman" panose="02020603050405020304" pitchFamily="18" charset="0"/>
            </a:rPr>
            <a:t>UIDELINES</a:t>
          </a:r>
          <a:r>
            <a:rPr lang="en-US" sz="1200" baseline="0">
              <a:latin typeface="Times New Roman" panose="02020603050405020304" pitchFamily="18" charset="0"/>
              <a:cs typeface="Times New Roman" panose="02020603050405020304" pitchFamily="18" charset="0"/>
            </a:rPr>
            <a:t> </a:t>
          </a:r>
          <a:r>
            <a:rPr lang="en-US" sz="1000" baseline="0">
              <a:latin typeface="Times New Roman" panose="02020603050405020304" pitchFamily="18" charset="0"/>
              <a:cs typeface="Times New Roman" panose="02020603050405020304" pitchFamily="18" charset="0"/>
            </a:rPr>
            <a:t>AND</a:t>
          </a:r>
          <a:r>
            <a:rPr lang="en-US" sz="1200" baseline="0">
              <a:latin typeface="Times New Roman" panose="02020603050405020304" pitchFamily="18" charset="0"/>
              <a:cs typeface="Times New Roman" panose="02020603050405020304" pitchFamily="18" charset="0"/>
            </a:rPr>
            <a:t> C</a:t>
          </a:r>
          <a:r>
            <a:rPr lang="en-US" sz="1000" baseline="0">
              <a:latin typeface="Times New Roman" panose="02020603050405020304" pitchFamily="18" charset="0"/>
              <a:cs typeface="Times New Roman" panose="02020603050405020304" pitchFamily="18" charset="0"/>
            </a:rPr>
            <a:t>OMMENTARIES</a:t>
          </a:r>
          <a:r>
            <a:rPr lang="en-US" sz="1200" baseline="0">
              <a:latin typeface="Times New Roman" panose="02020603050405020304" pitchFamily="18" charset="0"/>
              <a:cs typeface="Times New Roman" panose="02020603050405020304" pitchFamily="18" charset="0"/>
            </a:rPr>
            <a:t> (N.M., </a:t>
          </a:r>
          <a:r>
            <a:rPr lang="en-US" sz="1200" i="1" baseline="0">
              <a:latin typeface="Times New Roman" panose="02020603050405020304" pitchFamily="18" charset="0"/>
              <a:cs typeface="Times New Roman" panose="02020603050405020304" pitchFamily="18" charset="0"/>
            </a:rPr>
            <a:t>rev'd</a:t>
          </a:r>
          <a:r>
            <a:rPr lang="en-US" sz="1200" baseline="0">
              <a:latin typeface="Times New Roman" panose="02020603050405020304" pitchFamily="18" charset="0"/>
              <a:cs typeface="Times New Roman" panose="02020603050405020304" pitchFamily="18" charset="0"/>
            </a:rPr>
            <a:t> 2006), </a:t>
          </a:r>
          <a:r>
            <a:rPr lang="en-US" sz="1200" i="1" baseline="0">
              <a:latin typeface="Times New Roman" panose="02020603050405020304" pitchFamily="18" charset="0"/>
              <a:cs typeface="Times New Roman" panose="02020603050405020304" pitchFamily="18" charset="0"/>
            </a:rPr>
            <a:t>available at </a:t>
          </a:r>
          <a:r>
            <a:rPr lang="en-US" sz="1200" baseline="0">
              <a:latin typeface="Times New Roman" panose="02020603050405020304" pitchFamily="18" charset="0"/>
              <a:cs typeface="Times New Roman" panose="02020603050405020304" pitchFamily="18" charset="0"/>
            </a:rPr>
            <a:t>http://www.nmcourts.com/newface/new/alimony/guidelines.pdf.</a:t>
          </a:r>
          <a:endParaRPr lang="en-US" sz="1200">
            <a:latin typeface="Times New Roman" panose="02020603050405020304" pitchFamily="18" charset="0"/>
            <a:cs typeface="Times New Roman" panose="02020603050405020304" pitchFamily="18" charset="0"/>
          </a:endParaRPr>
        </a:p>
        <a:p>
          <a:endParaRPr lang="en-US" sz="1200">
            <a:latin typeface="Times New Roman" panose="02020603050405020304" pitchFamily="18" charset="0"/>
            <a:cs typeface="Times New Roman" panose="02020603050405020304" pitchFamily="18" charset="0"/>
          </a:endParaRPr>
        </a:p>
      </xdr:txBody>
    </xdr:sp>
    <xdr:clientData/>
  </xdr:twoCellAnchor>
</xdr:wsDr>
</file>

<file path=xl/tables/table1.xml><?xml version="1.0" encoding="utf-8"?>
<table xmlns="http://schemas.openxmlformats.org/spreadsheetml/2006/main" id="1" name="Table1" displayName="Table1" ref="H3:J6" totalsRowShown="0">
  <autoFilter ref="H3:J6"/>
  <tableColumns count="3">
    <tableColumn id="1" name="Family Data" dataDxfId="2"/>
    <tableColumn id="2" name="Income" dataDxfId="1"/>
    <tableColumn id="3" name="Net Incom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dimension ref="A1:M22"/>
  <sheetViews>
    <sheetView tabSelected="1" topLeftCell="D1" workbookViewId="0">
      <selection activeCell="I6" sqref="I6"/>
    </sheetView>
  </sheetViews>
  <sheetFormatPr defaultRowHeight="15"/>
  <cols>
    <col min="2" max="2" width="18.125" customWidth="1"/>
    <col min="3" max="5" width="18.375" customWidth="1"/>
    <col min="6" max="6" width="20.375" customWidth="1"/>
    <col min="7" max="7" width="18.25" customWidth="1"/>
    <col min="8" max="8" width="19.375" customWidth="1"/>
    <col min="9" max="9" width="19.875" customWidth="1"/>
    <col min="10" max="10" width="18.625" customWidth="1"/>
    <col min="11" max="11" width="18.25" customWidth="1"/>
    <col min="12" max="12" width="19" customWidth="1"/>
  </cols>
  <sheetData>
    <row r="1" spans="1:13" ht="35.25" customHeight="1" thickBot="1">
      <c r="A1" s="21"/>
      <c r="B1" s="21"/>
      <c r="C1" s="21"/>
      <c r="D1" s="56" t="s">
        <v>71</v>
      </c>
      <c r="E1" s="57"/>
      <c r="F1" s="57"/>
      <c r="G1" s="57"/>
      <c r="H1" s="21"/>
      <c r="I1" s="21"/>
      <c r="J1" s="21"/>
      <c r="K1" s="21"/>
      <c r="L1" s="21"/>
      <c r="M1" s="21"/>
    </row>
    <row r="3" spans="1:13" ht="30" customHeight="1">
      <c r="B3" s="20" t="s">
        <v>228</v>
      </c>
      <c r="C3" s="20" t="s">
        <v>133</v>
      </c>
      <c r="D3" s="20" t="s">
        <v>5</v>
      </c>
      <c r="E3" s="20" t="s">
        <v>115</v>
      </c>
      <c r="H3" t="s">
        <v>9</v>
      </c>
      <c r="I3" t="s">
        <v>117</v>
      </c>
      <c r="J3" t="s">
        <v>116</v>
      </c>
    </row>
    <row r="4" spans="1:13" ht="29.25" customHeight="1">
      <c r="B4" s="50" t="s">
        <v>0</v>
      </c>
      <c r="C4" s="36">
        <f>(IF(I$6&lt;6,0.5*I$6,IF(I$6&lt;10,0.6*I$6,IF(I$6&lt;15,0.7*I$6,IF(I$6&lt;20,0.8*I$6,"Permanent")))))</f>
        <v>15.200000000000001</v>
      </c>
      <c r="D4" s="52">
        <f>0.35*(Table1[[#This Row],[Income]]-$I$5)</f>
        <v>35000</v>
      </c>
      <c r="E4" s="35" t="s">
        <v>11</v>
      </c>
      <c r="H4" s="8" t="s">
        <v>118</v>
      </c>
      <c r="I4" s="47">
        <v>125000</v>
      </c>
      <c r="J4" s="49">
        <v>100000</v>
      </c>
    </row>
    <row r="5" spans="1:13" ht="29.25" customHeight="1">
      <c r="B5" s="51" t="s">
        <v>1</v>
      </c>
      <c r="C5" s="37" t="s">
        <v>49</v>
      </c>
      <c r="D5" s="52">
        <f>($J$4-Table1[[#This Row],[Net Income]])*0.4</f>
        <v>32000</v>
      </c>
      <c r="E5" s="35" t="s">
        <v>213</v>
      </c>
      <c r="F5" t="s">
        <v>202</v>
      </c>
      <c r="H5" s="8" t="s">
        <v>119</v>
      </c>
      <c r="I5" s="47">
        <v>25000</v>
      </c>
      <c r="J5" s="47">
        <v>20000</v>
      </c>
    </row>
    <row r="6" spans="1:13" ht="30" customHeight="1">
      <c r="B6" s="50" t="s">
        <v>2</v>
      </c>
      <c r="C6" s="38">
        <f>IF(Table1[[#This Row],[Income]]&lt;=5,Table1[[#This Row],[Income]]/2.5,((Table1[[#This Row],[Income]]-5)/3)+2)</f>
        <v>6.666666666666667</v>
      </c>
      <c r="D6" s="52">
        <f>IF(($I$4-$I$5)&lt;=50000, 0.5*($I$4-$I$5), 0.22*(($I$4-$I$5)-50000)+12500)</f>
        <v>23500</v>
      </c>
      <c r="E6" s="35" t="s">
        <v>49</v>
      </c>
      <c r="H6" s="8" t="s">
        <v>10</v>
      </c>
      <c r="I6" s="48">
        <v>19</v>
      </c>
      <c r="J6" s="27"/>
    </row>
    <row r="7" spans="1:13" ht="30.75" customHeight="1">
      <c r="B7" s="50" t="s">
        <v>3</v>
      </c>
      <c r="C7" s="36">
        <f>IF($I$6&gt;=30, 10, IF(AND($I$6&lt;30,$I$6&gt;=20), 7, IF(AND($I$6&lt;20, $I$6&gt;=10), 5, IF($I$6&lt;10, "None absent FV"))))</f>
        <v>5</v>
      </c>
      <c r="D7" s="52">
        <f>IF(0.2*I4&lt;=60000, 0.2*I4, 60000)</f>
        <v>25000</v>
      </c>
      <c r="E7" s="35" t="s">
        <v>49</v>
      </c>
    </row>
    <row r="8" spans="1:13" ht="30" customHeight="1">
      <c r="B8" s="50" t="s">
        <v>4</v>
      </c>
      <c r="C8" s="36">
        <f>IF($I$6&gt;=20,$I$6,IF($I$6&gt;10,((($I$6*12)*($I$6*12))/240)/12,IF($I$6&lt;=10,0.5*$I$6)))</f>
        <v>18.05</v>
      </c>
      <c r="D8" s="53">
        <f>(0.4*$J$4)-(0.5*$J$5)</f>
        <v>30000</v>
      </c>
      <c r="E8" s="35" t="s">
        <v>189</v>
      </c>
      <c r="F8" s="39"/>
      <c r="H8" s="12" t="s">
        <v>194</v>
      </c>
      <c r="I8" s="12" t="s">
        <v>5</v>
      </c>
    </row>
    <row r="9" spans="1:13" ht="29.25" customHeight="1">
      <c r="B9" s="50" t="s">
        <v>48</v>
      </c>
      <c r="C9" s="37" t="s">
        <v>49</v>
      </c>
      <c r="D9" s="52">
        <f>(($I$4-$I$5)/3)</f>
        <v>33333.333333333336</v>
      </c>
      <c r="E9" s="35" t="s">
        <v>49</v>
      </c>
      <c r="H9" s="8" t="s">
        <v>195</v>
      </c>
      <c r="I9" s="28">
        <f>MAX($D$4:$D$15)</f>
        <v>41666.666666666672</v>
      </c>
      <c r="K9" s="42" t="s">
        <v>231</v>
      </c>
      <c r="L9" s="42"/>
    </row>
    <row r="10" spans="1:13" ht="30" customHeight="1">
      <c r="B10" s="50" t="s">
        <v>54</v>
      </c>
      <c r="C10" s="36" t="str">
        <f>IF($I$6&gt;15, "Permanent", IF($I$6&gt;5, $I$6, IF($I$6&lt;5, "NONE", "NONE" )))</f>
        <v>Permanent</v>
      </c>
      <c r="D10" s="52">
        <f>$I$4-(($I$4+$I$5)/1.8)</f>
        <v>41666.666666666672</v>
      </c>
      <c r="E10" s="35" t="s">
        <v>49</v>
      </c>
      <c r="H10" s="8" t="s">
        <v>196</v>
      </c>
      <c r="I10" s="28">
        <f>AVERAGE($D$4:$D$15)</f>
        <v>29590.909090909092</v>
      </c>
    </row>
    <row r="11" spans="1:13" ht="29.25" customHeight="1">
      <c r="B11" s="50" t="s">
        <v>73</v>
      </c>
      <c r="C11" s="36">
        <f>IF($I$6&gt;=20, "Permanent", IF($I$6&gt;=10, 0.75*$I$6, IF($I$6&gt;=3, 0.5*$I$6, IF($I$6&lt;3, 0.3*$I$6,))))</f>
        <v>14.25</v>
      </c>
      <c r="D11" s="52">
        <f>IF(((0.3*$I$4)-(0.2*$I$5)+$I$5)&lt;0.4*($I$5+$I$4), (0.3*$I$4)-(0.2*$I$5),((0.4*($I$5+$I$4))-$I$5))</f>
        <v>32500</v>
      </c>
      <c r="E11" s="35" t="s">
        <v>49</v>
      </c>
      <c r="H11" s="8" t="s">
        <v>197</v>
      </c>
      <c r="I11" s="28">
        <f>MEDIAN($D$4:$D$15)</f>
        <v>30000</v>
      </c>
    </row>
    <row r="12" spans="1:13" ht="29.25" customHeight="1">
      <c r="B12" s="50" t="s">
        <v>100</v>
      </c>
      <c r="C12" s="37" t="s">
        <v>49</v>
      </c>
      <c r="D12" s="52">
        <f>IF(AND(I6&gt;=5,I5&lt;(0.75*I4)), (I6*0.015)*(I4-I5), "None")</f>
        <v>28499.999999999996</v>
      </c>
      <c r="E12" s="35" t="s">
        <v>49</v>
      </c>
      <c r="H12" s="8" t="s">
        <v>198</v>
      </c>
      <c r="I12" s="28">
        <f>MIN($D$4:$D15)</f>
        <v>19000</v>
      </c>
    </row>
    <row r="13" spans="1:13" ht="30" customHeight="1">
      <c r="B13" s="50" t="s">
        <v>134</v>
      </c>
      <c r="C13" s="36">
        <f>IF($I$6&gt;=40, 20, IF(AND($I$6&gt;10, $I$6&lt;40), $I$6/2, IF($I$6&lt;=10, "NONE")))</f>
        <v>9.5</v>
      </c>
      <c r="D13" s="54" t="s">
        <v>49</v>
      </c>
      <c r="E13" s="35" t="s">
        <v>49</v>
      </c>
    </row>
    <row r="14" spans="1:13" ht="30" customHeight="1">
      <c r="B14" s="19" t="s">
        <v>135</v>
      </c>
      <c r="C14" s="37" t="s">
        <v>49</v>
      </c>
      <c r="D14" s="53">
        <f>MAX((0.3*$I$4)-(0.5*$I$5), 0)</f>
        <v>25000</v>
      </c>
      <c r="E14" s="35" t="s">
        <v>49</v>
      </c>
      <c r="H14" s="55" t="s">
        <v>224</v>
      </c>
      <c r="I14" s="34" t="s">
        <v>222</v>
      </c>
      <c r="J14" s="34" t="s">
        <v>196</v>
      </c>
      <c r="K14" s="34" t="s">
        <v>223</v>
      </c>
    </row>
    <row r="15" spans="1:13" ht="30.75" customHeight="1">
      <c r="B15" s="50" t="s">
        <v>201</v>
      </c>
      <c r="C15" s="36">
        <f>IF(AND(($I$4&gt;1.25*$I$5), $I$6&gt;5), 0.5*$I$6, "None")</f>
        <v>9.5</v>
      </c>
      <c r="D15" s="53">
        <f>IF(AND(($I$4&gt;1.25*$I$5), $I$6&gt;5), ($I$4-$I$5)*(MIN(0.01*$I$6,0.4)), "NONE")</f>
        <v>19000</v>
      </c>
      <c r="E15" s="35" t="s">
        <v>49</v>
      </c>
      <c r="H15" s="23" t="s">
        <v>221</v>
      </c>
      <c r="I15" s="40">
        <f>J15-0.05</f>
        <v>0.3</v>
      </c>
      <c r="J15" s="44">
        <v>0.35</v>
      </c>
      <c r="K15" s="40">
        <f>0.05+J15</f>
        <v>0.39999999999999997</v>
      </c>
    </row>
    <row r="16" spans="1:13" ht="30" customHeight="1">
      <c r="H16" s="23" t="s">
        <v>225</v>
      </c>
      <c r="I16" s="11">
        <f>IF(AND(I$6&gt;=I$20,I$4&gt;=I$5*(1+I$21)), I$15*(I$4-I$5), "None")</f>
        <v>30000</v>
      </c>
      <c r="J16" s="46">
        <f>IF(AND($I$6&gt;=$J$20,$I$4&gt;=$I$5*(1+$J$21)), $J$15*($I$4-$I$5), "None")</f>
        <v>35000</v>
      </c>
      <c r="K16" s="11">
        <f>IF(AND(I$6&gt;=K$20,I$4&gt;=I$5*(1+K$21)), K$15*(I$4-I$5), "None")</f>
        <v>40000</v>
      </c>
    </row>
    <row r="17" spans="8:11" ht="30" customHeight="1">
      <c r="H17" s="23" t="s">
        <v>226</v>
      </c>
      <c r="I17" s="11">
        <f>IF(AND($I$6&gt;=$I$20,$I$4&gt;=$J$5*(1+$I$21)), $I$15*($J$4-$J$5), "None")</f>
        <v>24000</v>
      </c>
      <c r="J17" s="46">
        <f>IF(AND($I$6&gt;=J20,$I$4&gt;=$J$5*(1+J21)), J15*($J$4-$J$5), "None")</f>
        <v>28000</v>
      </c>
      <c r="K17" s="11">
        <f>IF(AND($I$6&gt;=$K$20,$J$4&gt;=$J$5*(1+$K$21)), $K$15*($J$4-$J$5), "None")</f>
        <v>31999.999999999996</v>
      </c>
    </row>
    <row r="18" spans="8:11" ht="30" customHeight="1">
      <c r="H18" s="23" t="s">
        <v>227</v>
      </c>
      <c r="I18" s="41">
        <f>J18-0.1</f>
        <v>0.30000000000000004</v>
      </c>
      <c r="J18" s="44">
        <v>0.4</v>
      </c>
      <c r="K18" s="43">
        <f>J18+0.1</f>
        <v>0.5</v>
      </c>
    </row>
    <row r="19" spans="8:11" ht="29.25" customHeight="1">
      <c r="H19" s="23" t="s">
        <v>8</v>
      </c>
      <c r="I19" s="11">
        <f>IF(AND($I$6&gt;=I20, ($I$4-$I$5)&gt;=(1+I21)*$I$5), $I$6*I18, "none")</f>
        <v>5.7000000000000011</v>
      </c>
      <c r="J19" s="46">
        <f t="shared" ref="J19:K19" si="0">IF(AND($I$6&gt;=J20, ($I$4-$I$5)&gt;=(1+J21)*$I$5), $I$6*J18, "none")</f>
        <v>7.6000000000000005</v>
      </c>
      <c r="K19" s="11">
        <f t="shared" si="0"/>
        <v>9.5</v>
      </c>
    </row>
    <row r="20" spans="8:11" ht="29.25" customHeight="1">
      <c r="H20" s="23" t="s">
        <v>229</v>
      </c>
      <c r="I20" s="11">
        <f>J20-2</f>
        <v>3</v>
      </c>
      <c r="J20" s="45">
        <v>5</v>
      </c>
      <c r="K20" s="11">
        <f>J20+2</f>
        <v>7</v>
      </c>
    </row>
    <row r="21" spans="8:11" ht="30" customHeight="1">
      <c r="H21" s="23" t="s">
        <v>230</v>
      </c>
      <c r="I21" s="41">
        <f>J21-0.05</f>
        <v>0.2</v>
      </c>
      <c r="J21" s="44">
        <v>0.25</v>
      </c>
      <c r="K21" s="41">
        <f>J21+0.05</f>
        <v>0.3</v>
      </c>
    </row>
    <row r="22" spans="8:11" ht="30" customHeight="1"/>
  </sheetData>
  <sheetProtection sheet="1" objects="1" scenarios="1" formatCells="0" selectLockedCells="1"/>
  <mergeCells count="1">
    <mergeCell ref="D1:G1"/>
  </mergeCells>
  <hyperlinks>
    <hyperlink ref="B9" location="'Rough Cut'!A1" display="&quot;Rough Cut 1/3&quot;"/>
    <hyperlink ref="B10" location="Ginsburg!A1" display="Ginsburg Method"/>
    <hyperlink ref="B4" location="Massachusetts!A1" display="Massachusetts"/>
    <hyperlink ref="B11" location="AAML!A1" display="AAML"/>
    <hyperlink ref="B12" location="Arizona!A1" display="Arizona"/>
    <hyperlink ref="B6" location="Kansas!A1" display="Kansas"/>
    <hyperlink ref="B8" location="California!A1" display="California"/>
    <hyperlink ref="B13" location="Maine!A1" display="Maine"/>
    <hyperlink ref="B5" location="Pennsylvania!A1" display="Pennsylvania"/>
    <hyperlink ref="B7" location="Texas!A1" display="Texas"/>
    <hyperlink ref="B15" location="ALI!A1" display="ALI "/>
    <hyperlink ref="B14" location="Virginia!A1" display="Virginia"/>
    <hyperlink ref="H14" location="NC!A1" display="NC Suggestions"/>
  </hyperlink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dimension ref="B1:G22"/>
  <sheetViews>
    <sheetView workbookViewId="0">
      <selection activeCell="E11" sqref="E11"/>
    </sheetView>
  </sheetViews>
  <sheetFormatPr defaultRowHeight="15"/>
  <cols>
    <col min="3" max="3" width="21" customWidth="1"/>
  </cols>
  <sheetData>
    <row r="1" spans="2:7" ht="15.75" thickBot="1"/>
    <row r="2" spans="2:7" ht="15.75" thickBot="1">
      <c r="B2" s="59" t="s">
        <v>102</v>
      </c>
      <c r="C2" s="60"/>
      <c r="D2" s="60"/>
      <c r="E2" s="60"/>
      <c r="F2" s="60"/>
      <c r="G2" s="61"/>
    </row>
    <row r="4" spans="2:7">
      <c r="B4" t="s">
        <v>103</v>
      </c>
    </row>
    <row r="5" spans="2:7">
      <c r="C5" t="s">
        <v>104</v>
      </c>
    </row>
    <row r="6" spans="2:7">
      <c r="C6" t="s">
        <v>105</v>
      </c>
    </row>
    <row r="8" spans="2:7">
      <c r="B8" t="s">
        <v>50</v>
      </c>
    </row>
    <row r="9" spans="2:7">
      <c r="C9" t="s">
        <v>66</v>
      </c>
    </row>
    <row r="10" spans="2:7">
      <c r="B10" s="3" t="s">
        <v>106</v>
      </c>
      <c r="C10" s="4">
        <v>1.4999999999999999E-2</v>
      </c>
    </row>
    <row r="11" spans="2:7">
      <c r="C11" t="s">
        <v>107</v>
      </c>
      <c r="E11" t="s">
        <v>108</v>
      </c>
    </row>
    <row r="13" spans="2:7">
      <c r="C13" t="s">
        <v>109</v>
      </c>
    </row>
    <row r="14" spans="2:7">
      <c r="B14" s="3" t="s">
        <v>53</v>
      </c>
      <c r="C14" s="4" t="s">
        <v>110</v>
      </c>
    </row>
    <row r="15" spans="2:7">
      <c r="C15" s="5" t="s">
        <v>111</v>
      </c>
    </row>
    <row r="16" spans="2:7">
      <c r="B16" s="3" t="s">
        <v>106</v>
      </c>
      <c r="C16" s="25" t="s">
        <v>112</v>
      </c>
    </row>
    <row r="17" spans="3:3">
      <c r="C17" s="5" t="s">
        <v>113</v>
      </c>
    </row>
    <row r="20" spans="3:3">
      <c r="C20" t="s">
        <v>114</v>
      </c>
    </row>
    <row r="22" spans="3:3" ht="15.75">
      <c r="C22" s="26"/>
    </row>
  </sheetData>
  <mergeCells count="1">
    <mergeCell ref="B2:G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F32"/>
  <sheetViews>
    <sheetView workbookViewId="0"/>
  </sheetViews>
  <sheetFormatPr defaultRowHeight="15"/>
  <cols>
    <col min="1" max="1" width="27.625" customWidth="1"/>
    <col min="3" max="3" width="10.875" customWidth="1"/>
    <col min="4" max="4" width="11.125" customWidth="1"/>
    <col min="5" max="5" width="12.125" customWidth="1"/>
    <col min="6" max="6" width="10.75" customWidth="1"/>
  </cols>
  <sheetData>
    <row r="1" spans="1:6" ht="30" customHeight="1">
      <c r="A1" t="s">
        <v>12</v>
      </c>
    </row>
    <row r="3" spans="1:6">
      <c r="A3" t="s">
        <v>19</v>
      </c>
      <c r="B3" t="s">
        <v>13</v>
      </c>
      <c r="C3" t="s">
        <v>14</v>
      </c>
      <c r="D3" t="s">
        <v>15</v>
      </c>
      <c r="E3" t="s">
        <v>16</v>
      </c>
      <c r="F3" t="s">
        <v>17</v>
      </c>
    </row>
    <row r="4" spans="1:6">
      <c r="A4" t="s">
        <v>8</v>
      </c>
      <c r="B4" s="2">
        <v>0.5</v>
      </c>
      <c r="C4" s="2">
        <v>0.6</v>
      </c>
      <c r="D4" s="2">
        <v>0.7</v>
      </c>
      <c r="E4" s="2">
        <v>0.8</v>
      </c>
      <c r="F4" t="s">
        <v>18</v>
      </c>
    </row>
    <row r="5" spans="1:6">
      <c r="A5" t="s">
        <v>20</v>
      </c>
      <c r="B5" t="s">
        <v>21</v>
      </c>
    </row>
    <row r="6" spans="1:6">
      <c r="B6" t="s">
        <v>22</v>
      </c>
    </row>
    <row r="7" spans="1:6">
      <c r="A7" t="s">
        <v>41</v>
      </c>
      <c r="B7" t="s">
        <v>42</v>
      </c>
    </row>
    <row r="9" spans="1:6">
      <c r="A9" t="s">
        <v>23</v>
      </c>
      <c r="B9" t="s">
        <v>24</v>
      </c>
    </row>
    <row r="10" spans="1:6">
      <c r="B10" t="s">
        <v>24</v>
      </c>
    </row>
    <row r="11" spans="1:6">
      <c r="B11" t="s">
        <v>25</v>
      </c>
    </row>
    <row r="12" spans="1:6">
      <c r="B12" t="s">
        <v>26</v>
      </c>
    </row>
    <row r="13" spans="1:6">
      <c r="B13" t="s">
        <v>27</v>
      </c>
    </row>
    <row r="14" spans="1:6">
      <c r="B14" t="s">
        <v>28</v>
      </c>
    </row>
    <row r="15" spans="1:6">
      <c r="B15" t="s">
        <v>29</v>
      </c>
    </row>
    <row r="16" spans="1:6">
      <c r="B16" t="s">
        <v>30</v>
      </c>
    </row>
    <row r="17" spans="1:2">
      <c r="B17" t="s">
        <v>31</v>
      </c>
    </row>
    <row r="18" spans="1:2">
      <c r="B18" t="s">
        <v>32</v>
      </c>
    </row>
    <row r="19" spans="1:2">
      <c r="B19" t="s">
        <v>33</v>
      </c>
    </row>
    <row r="20" spans="1:2">
      <c r="B20" t="s">
        <v>34</v>
      </c>
    </row>
    <row r="21" spans="1:2">
      <c r="B21" t="s">
        <v>35</v>
      </c>
    </row>
    <row r="22" spans="1:2">
      <c r="B22" t="s">
        <v>36</v>
      </c>
    </row>
    <row r="23" spans="1:2">
      <c r="B23" t="s">
        <v>37</v>
      </c>
    </row>
    <row r="24" spans="1:2">
      <c r="B24" t="s">
        <v>38</v>
      </c>
    </row>
    <row r="25" spans="1:2">
      <c r="B25" t="s">
        <v>39</v>
      </c>
    </row>
    <row r="26" spans="1:2">
      <c r="B26" t="s">
        <v>40</v>
      </c>
    </row>
    <row r="28" spans="1:2">
      <c r="A28" s="1" t="s">
        <v>43</v>
      </c>
    </row>
    <row r="29" spans="1:2">
      <c r="A29" t="s">
        <v>44</v>
      </c>
    </row>
    <row r="30" spans="1:2">
      <c r="A30" t="s">
        <v>45</v>
      </c>
    </row>
    <row r="31" spans="1:2">
      <c r="A31" t="s">
        <v>46</v>
      </c>
    </row>
    <row r="32" spans="1:2">
      <c r="A32" t="s">
        <v>47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B2:E14"/>
  <sheetViews>
    <sheetView workbookViewId="0"/>
  </sheetViews>
  <sheetFormatPr defaultRowHeight="15"/>
  <sheetData>
    <row r="2" spans="2:5" ht="15.75" thickBot="1"/>
    <row r="3" spans="2:5" ht="15.75" thickBot="1">
      <c r="B3" s="71" t="s">
        <v>50</v>
      </c>
      <c r="C3" s="72"/>
      <c r="D3" s="72"/>
      <c r="E3" s="73"/>
    </row>
    <row r="5" spans="2:5">
      <c r="B5" s="14"/>
      <c r="C5" s="14"/>
      <c r="D5" s="14"/>
      <c r="E5" s="14"/>
    </row>
    <row r="6" spans="2:5">
      <c r="B6" s="14"/>
      <c r="C6" s="15" t="s">
        <v>6</v>
      </c>
      <c r="D6" s="15"/>
      <c r="E6" s="14"/>
    </row>
    <row r="7" spans="2:5">
      <c r="B7" s="18" t="s">
        <v>53</v>
      </c>
      <c r="C7" s="16" t="s">
        <v>7</v>
      </c>
      <c r="D7" s="16"/>
      <c r="E7" s="14"/>
    </row>
    <row r="8" spans="2:5">
      <c r="B8" s="14"/>
      <c r="C8" s="14" t="s">
        <v>199</v>
      </c>
      <c r="D8" s="14"/>
      <c r="E8" s="14"/>
    </row>
    <row r="9" spans="2:5">
      <c r="B9" s="14"/>
      <c r="C9" s="4" t="s">
        <v>52</v>
      </c>
      <c r="D9" s="4"/>
      <c r="E9" s="14"/>
    </row>
    <row r="10" spans="2:5">
      <c r="B10" s="14"/>
      <c r="C10" s="5" t="s">
        <v>70</v>
      </c>
      <c r="D10" s="14"/>
      <c r="E10" s="14"/>
    </row>
    <row r="11" spans="2:5">
      <c r="B11" s="18"/>
      <c r="C11" s="14"/>
      <c r="D11" s="14"/>
      <c r="E11" s="14"/>
    </row>
    <row r="12" spans="2:5">
      <c r="B12" s="14"/>
      <c r="C12" s="5" t="s">
        <v>220</v>
      </c>
      <c r="D12" s="14"/>
      <c r="E12" s="14"/>
    </row>
    <row r="13" spans="2:5">
      <c r="B13" s="14"/>
      <c r="E13" s="14"/>
    </row>
    <row r="14" spans="2:5">
      <c r="E14" s="14"/>
    </row>
  </sheetData>
  <mergeCells count="1">
    <mergeCell ref="B3:E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C22"/>
  <sheetViews>
    <sheetView workbookViewId="0"/>
  </sheetViews>
  <sheetFormatPr defaultRowHeight="15"/>
  <cols>
    <col min="2" max="2" width="21.625" customWidth="1"/>
    <col min="3" max="3" width="23" customWidth="1"/>
  </cols>
  <sheetData>
    <row r="1" spans="1:3" ht="15.75" thickBot="1"/>
    <row r="2" spans="1:3" ht="15.75" thickBot="1">
      <c r="B2" s="71" t="s">
        <v>68</v>
      </c>
      <c r="C2" s="61"/>
    </row>
    <row r="4" spans="1:3">
      <c r="B4" t="s">
        <v>6</v>
      </c>
    </row>
    <row r="5" spans="1:3">
      <c r="A5" s="3" t="s">
        <v>51</v>
      </c>
      <c r="B5" s="4" t="s">
        <v>7</v>
      </c>
    </row>
    <row r="6" spans="1:3">
      <c r="B6" s="3" t="s">
        <v>55</v>
      </c>
    </row>
    <row r="7" spans="1:3">
      <c r="A7" s="3"/>
      <c r="B7" s="7" t="s">
        <v>59</v>
      </c>
    </row>
    <row r="8" spans="1:3">
      <c r="B8" s="5" t="s">
        <v>56</v>
      </c>
    </row>
    <row r="10" spans="1:3">
      <c r="B10" t="s">
        <v>6</v>
      </c>
    </row>
    <row r="11" spans="1:3">
      <c r="A11" s="3" t="s">
        <v>69</v>
      </c>
      <c r="B11" s="4" t="s">
        <v>57</v>
      </c>
    </row>
    <row r="12" spans="1:3">
      <c r="A12" s="3"/>
      <c r="B12" s="5" t="s">
        <v>58</v>
      </c>
    </row>
    <row r="13" spans="1:3" ht="15.75" thickBot="1"/>
    <row r="14" spans="1:3" ht="15.75" thickBot="1">
      <c r="B14" s="71" t="s">
        <v>8</v>
      </c>
      <c r="C14" s="61"/>
    </row>
    <row r="15" spans="1:3">
      <c r="B15" s="1"/>
    </row>
    <row r="16" spans="1:3">
      <c r="B16" s="13" t="s">
        <v>60</v>
      </c>
      <c r="C16" s="13" t="s">
        <v>61</v>
      </c>
    </row>
    <row r="17" spans="2:3">
      <c r="B17" s="9" t="s">
        <v>62</v>
      </c>
      <c r="C17" s="10" t="s">
        <v>65</v>
      </c>
    </row>
    <row r="18" spans="2:3">
      <c r="B18" s="9" t="s">
        <v>63</v>
      </c>
      <c r="C18" s="10" t="s">
        <v>66</v>
      </c>
    </row>
    <row r="19" spans="2:3">
      <c r="B19" s="9" t="s">
        <v>64</v>
      </c>
      <c r="C19" s="10" t="s">
        <v>67</v>
      </c>
    </row>
    <row r="22" spans="2:3" ht="15.75">
      <c r="B22" s="22" t="s">
        <v>72</v>
      </c>
    </row>
  </sheetData>
  <mergeCells count="2">
    <mergeCell ref="B14:C14"/>
    <mergeCell ref="B2:C2"/>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G17"/>
  <sheetViews>
    <sheetView workbookViewId="0"/>
  </sheetViews>
  <sheetFormatPr defaultRowHeight="15"/>
  <sheetData>
    <row r="1" spans="2:7" ht="15.75" thickBot="1"/>
    <row r="2" spans="2:7" ht="15.75" thickBot="1">
      <c r="C2" s="59" t="s">
        <v>185</v>
      </c>
      <c r="D2" s="60"/>
      <c r="E2" s="60"/>
      <c r="F2" s="60"/>
      <c r="G2" s="61"/>
    </row>
    <row r="4" spans="2:7">
      <c r="C4" t="s">
        <v>50</v>
      </c>
    </row>
    <row r="6" spans="2:7">
      <c r="C6" t="s">
        <v>186</v>
      </c>
    </row>
    <row r="7" spans="2:7">
      <c r="B7" s="3" t="s">
        <v>53</v>
      </c>
      <c r="C7" s="4" t="s">
        <v>187</v>
      </c>
      <c r="D7" s="4"/>
      <c r="E7" s="4"/>
    </row>
    <row r="8" spans="2:7">
      <c r="C8" t="s">
        <v>216</v>
      </c>
    </row>
    <row r="9" spans="2:7">
      <c r="B9" s="3"/>
      <c r="D9" s="14"/>
      <c r="E9" s="14"/>
    </row>
    <row r="10" spans="2:7">
      <c r="C10" t="s">
        <v>217</v>
      </c>
    </row>
    <row r="11" spans="2:7">
      <c r="B11" s="3" t="s">
        <v>53</v>
      </c>
      <c r="C11" s="33" t="s">
        <v>200</v>
      </c>
      <c r="D11" s="33"/>
      <c r="E11" s="33"/>
    </row>
    <row r="12" spans="2:7">
      <c r="C12" t="s">
        <v>218</v>
      </c>
    </row>
    <row r="14" spans="2:7">
      <c r="C14" t="s">
        <v>188</v>
      </c>
    </row>
    <row r="15" spans="2:7">
      <c r="C15" t="s">
        <v>219</v>
      </c>
    </row>
    <row r="17" spans="3:3" ht="15.75">
      <c r="C17" s="31"/>
    </row>
  </sheetData>
  <mergeCells count="1">
    <mergeCell ref="C2: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2:H18"/>
  <sheetViews>
    <sheetView topLeftCell="A10" workbookViewId="0">
      <selection activeCell="B1" sqref="B1:B1048576"/>
    </sheetView>
  </sheetViews>
  <sheetFormatPr defaultRowHeight="15"/>
  <sheetData>
    <row r="2" spans="2:8">
      <c r="B2" s="58" t="s">
        <v>232</v>
      </c>
      <c r="C2" s="58"/>
      <c r="D2" s="58"/>
      <c r="E2" s="58"/>
      <c r="F2" s="58"/>
      <c r="G2" s="58"/>
      <c r="H2" s="58"/>
    </row>
    <row r="4" spans="2:8">
      <c r="B4" t="s">
        <v>50</v>
      </c>
    </row>
    <row r="5" spans="2:8">
      <c r="C5" t="s">
        <v>233</v>
      </c>
    </row>
    <row r="6" spans="2:8">
      <c r="C6" t="s">
        <v>234</v>
      </c>
    </row>
    <row r="7" spans="2:8">
      <c r="C7" t="s">
        <v>235</v>
      </c>
    </row>
    <row r="8" spans="2:8">
      <c r="C8" t="s">
        <v>236</v>
      </c>
    </row>
    <row r="9" spans="2:8">
      <c r="C9" t="s">
        <v>237</v>
      </c>
    </row>
    <row r="10" spans="2:8">
      <c r="C10" t="s">
        <v>238</v>
      </c>
    </row>
    <row r="12" spans="2:8">
      <c r="B12" t="s">
        <v>8</v>
      </c>
    </row>
    <row r="13" spans="2:8">
      <c r="C13" t="s">
        <v>239</v>
      </c>
    </row>
    <row r="14" spans="2:8">
      <c r="C14" t="s">
        <v>240</v>
      </c>
    </row>
    <row r="15" spans="2:8">
      <c r="C15" t="s">
        <v>241</v>
      </c>
    </row>
    <row r="18" spans="2:2">
      <c r="B18" t="s">
        <v>242</v>
      </c>
    </row>
  </sheetData>
  <mergeCells count="1">
    <mergeCell ref="B2:H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C1:F19"/>
  <sheetViews>
    <sheetView workbookViewId="0"/>
  </sheetViews>
  <sheetFormatPr defaultRowHeight="15"/>
  <sheetData>
    <row r="1" spans="3:6" ht="15.75" thickBot="1"/>
    <row r="2" spans="3:6" ht="15.75" thickBot="1">
      <c r="C2" s="59" t="s">
        <v>203</v>
      </c>
      <c r="D2" s="60"/>
      <c r="E2" s="60"/>
      <c r="F2" s="61"/>
    </row>
    <row r="4" spans="3:6">
      <c r="C4" t="s">
        <v>5</v>
      </c>
    </row>
    <row r="5" spans="3:6">
      <c r="D5" t="s">
        <v>210</v>
      </c>
    </row>
    <row r="6" spans="3:6">
      <c r="D6" t="s">
        <v>204</v>
      </c>
    </row>
    <row r="7" spans="3:6">
      <c r="D7" t="s">
        <v>205</v>
      </c>
    </row>
    <row r="9" spans="3:6">
      <c r="D9" t="s">
        <v>206</v>
      </c>
    </row>
    <row r="10" spans="3:6">
      <c r="D10" t="s">
        <v>207</v>
      </c>
    </row>
    <row r="11" spans="3:6">
      <c r="D11" t="s">
        <v>208</v>
      </c>
    </row>
    <row r="12" spans="3:6">
      <c r="D12" t="s">
        <v>209</v>
      </c>
    </row>
    <row r="14" spans="3:6">
      <c r="C14" t="s">
        <v>8</v>
      </c>
    </row>
    <row r="15" spans="3:6">
      <c r="D15" t="s">
        <v>211</v>
      </c>
    </row>
    <row r="16" spans="3:6">
      <c r="D16" t="s">
        <v>212</v>
      </c>
    </row>
    <row r="18" spans="4:4">
      <c r="D18" t="s">
        <v>214</v>
      </c>
    </row>
    <row r="19" spans="4:4">
      <c r="D19" t="s">
        <v>215</v>
      </c>
    </row>
  </sheetData>
  <mergeCells count="1">
    <mergeCell ref="C2:F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C1:G19"/>
  <sheetViews>
    <sheetView workbookViewId="0"/>
  </sheetViews>
  <sheetFormatPr defaultRowHeight="15"/>
  <sheetData>
    <row r="1" spans="3:7" ht="15.75" thickBot="1"/>
    <row r="2" spans="3:7" ht="15.75" thickBot="1">
      <c r="C2" s="59" t="s">
        <v>171</v>
      </c>
      <c r="D2" s="60"/>
      <c r="E2" s="60"/>
      <c r="F2" s="60"/>
      <c r="G2" s="61"/>
    </row>
    <row r="4" spans="3:7">
      <c r="C4" t="s">
        <v>50</v>
      </c>
    </row>
    <row r="5" spans="3:7">
      <c r="C5" t="s">
        <v>172</v>
      </c>
    </row>
    <row r="6" spans="3:7">
      <c r="C6" t="s">
        <v>173</v>
      </c>
    </row>
    <row r="8" spans="3:7">
      <c r="C8" s="64" t="s">
        <v>174</v>
      </c>
      <c r="D8" s="64"/>
      <c r="E8" s="64"/>
      <c r="F8" s="64"/>
    </row>
    <row r="9" spans="3:7">
      <c r="C9" s="65" t="s">
        <v>60</v>
      </c>
      <c r="D9" s="65"/>
      <c r="E9" s="65" t="s">
        <v>61</v>
      </c>
      <c r="F9" s="65"/>
    </row>
    <row r="10" spans="3:7">
      <c r="C10" s="62" t="s">
        <v>175</v>
      </c>
      <c r="D10" s="62"/>
      <c r="E10" s="63" t="s">
        <v>176</v>
      </c>
      <c r="F10" s="63"/>
      <c r="G10" t="s">
        <v>182</v>
      </c>
    </row>
    <row r="11" spans="3:7">
      <c r="C11" s="62" t="s">
        <v>83</v>
      </c>
      <c r="D11" s="62"/>
      <c r="E11" s="63" t="s">
        <v>179</v>
      </c>
      <c r="F11" s="63"/>
    </row>
    <row r="12" spans="3:7">
      <c r="C12" s="62" t="s">
        <v>177</v>
      </c>
      <c r="D12" s="62"/>
      <c r="E12" s="63" t="s">
        <v>180</v>
      </c>
      <c r="F12" s="63"/>
    </row>
    <row r="13" spans="3:7">
      <c r="C13" s="62" t="s">
        <v>178</v>
      </c>
      <c r="D13" s="62"/>
      <c r="E13" s="63" t="s">
        <v>181</v>
      </c>
      <c r="F13" s="63"/>
    </row>
    <row r="15" spans="3:7">
      <c r="C15" t="s">
        <v>183</v>
      </c>
    </row>
    <row r="16" spans="3:7">
      <c r="C16" t="s">
        <v>184</v>
      </c>
    </row>
    <row r="19" spans="3:3" ht="15.75">
      <c r="C19" s="31" t="s">
        <v>192</v>
      </c>
    </row>
  </sheetData>
  <mergeCells count="12">
    <mergeCell ref="C2:G2"/>
    <mergeCell ref="C8:F8"/>
    <mergeCell ref="C9:D9"/>
    <mergeCell ref="E9:F9"/>
    <mergeCell ref="C10:D10"/>
    <mergeCell ref="C13:D13"/>
    <mergeCell ref="E10:F10"/>
    <mergeCell ref="E11:F11"/>
    <mergeCell ref="E12:F12"/>
    <mergeCell ref="E13:F13"/>
    <mergeCell ref="C11:D11"/>
    <mergeCell ref="C12:D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C1:I20"/>
  <sheetViews>
    <sheetView workbookViewId="0">
      <selection activeCell="H16" sqref="H16"/>
    </sheetView>
  </sheetViews>
  <sheetFormatPr defaultRowHeight="15"/>
  <sheetData>
    <row r="1" spans="3:9" ht="15.75" thickBot="1"/>
    <row r="2" spans="3:9" ht="15.75" thickBot="1">
      <c r="C2" s="6"/>
      <c r="D2" s="59" t="s">
        <v>147</v>
      </c>
      <c r="E2" s="60"/>
      <c r="F2" s="60"/>
      <c r="G2" s="61"/>
    </row>
    <row r="4" spans="3:9">
      <c r="C4" s="6"/>
      <c r="D4" s="64" t="s">
        <v>148</v>
      </c>
      <c r="E4" s="64"/>
      <c r="F4" s="64"/>
      <c r="G4" s="64"/>
    </row>
    <row r="5" spans="3:9">
      <c r="D5" s="65" t="s">
        <v>60</v>
      </c>
      <c r="E5" s="65"/>
      <c r="F5" s="65" t="s">
        <v>8</v>
      </c>
      <c r="G5" s="65"/>
    </row>
    <row r="6" spans="3:9">
      <c r="D6" s="62" t="s">
        <v>149</v>
      </c>
      <c r="E6" s="62"/>
      <c r="F6" s="63" t="s">
        <v>152</v>
      </c>
      <c r="G6" s="63"/>
      <c r="I6" t="s">
        <v>155</v>
      </c>
    </row>
    <row r="7" spans="3:9">
      <c r="D7" s="62" t="s">
        <v>150</v>
      </c>
      <c r="E7" s="62"/>
      <c r="F7" s="63" t="s">
        <v>153</v>
      </c>
      <c r="G7" s="63"/>
    </row>
    <row r="8" spans="3:9">
      <c r="D8" s="62" t="s">
        <v>151</v>
      </c>
      <c r="E8" s="62"/>
      <c r="F8" s="63" t="s">
        <v>154</v>
      </c>
      <c r="G8" s="63"/>
    </row>
    <row r="11" spans="3:9">
      <c r="C11" t="s">
        <v>156</v>
      </c>
    </row>
    <row r="13" spans="3:9">
      <c r="C13" t="s">
        <v>157</v>
      </c>
    </row>
    <row r="14" spans="3:9">
      <c r="D14" t="s">
        <v>158</v>
      </c>
    </row>
    <row r="15" spans="3:9">
      <c r="D15" t="s">
        <v>159</v>
      </c>
    </row>
    <row r="16" spans="3:9">
      <c r="D16" t="s">
        <v>160</v>
      </c>
    </row>
    <row r="17" spans="3:4">
      <c r="D17" t="s">
        <v>161</v>
      </c>
    </row>
    <row r="18" spans="3:4">
      <c r="D18" t="s">
        <v>162</v>
      </c>
    </row>
    <row r="20" spans="3:4" ht="15.75">
      <c r="C20" s="31" t="s">
        <v>190</v>
      </c>
    </row>
  </sheetData>
  <mergeCells count="10">
    <mergeCell ref="F5:G5"/>
    <mergeCell ref="D4:G4"/>
    <mergeCell ref="D2:G2"/>
    <mergeCell ref="F8:G8"/>
    <mergeCell ref="F7:G7"/>
    <mergeCell ref="F6:G6"/>
    <mergeCell ref="D8:E8"/>
    <mergeCell ref="D7:E7"/>
    <mergeCell ref="D6:E6"/>
    <mergeCell ref="D5:E5"/>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F17"/>
  <sheetViews>
    <sheetView workbookViewId="0"/>
  </sheetViews>
  <sheetFormatPr defaultRowHeight="15"/>
  <sheetData>
    <row r="1" spans="2:6" ht="15.75" thickBot="1"/>
    <row r="2" spans="2:6" ht="15.75" thickBot="1">
      <c r="C2" s="59" t="s">
        <v>163</v>
      </c>
      <c r="D2" s="60"/>
      <c r="E2" s="60"/>
      <c r="F2" s="61"/>
    </row>
    <row r="4" spans="2:6">
      <c r="C4" s="66" t="s">
        <v>164</v>
      </c>
      <c r="D4" s="67"/>
      <c r="E4" s="67"/>
      <c r="F4" s="68"/>
    </row>
    <row r="6" spans="2:6">
      <c r="C6" t="s">
        <v>165</v>
      </c>
    </row>
    <row r="7" spans="2:6">
      <c r="B7" s="3" t="s">
        <v>53</v>
      </c>
      <c r="C7" s="4" t="s">
        <v>166</v>
      </c>
      <c r="D7" s="4"/>
    </row>
    <row r="8" spans="2:6">
      <c r="C8" t="s">
        <v>167</v>
      </c>
    </row>
    <row r="9" spans="2:6">
      <c r="C9" s="7" t="s">
        <v>106</v>
      </c>
      <c r="D9" s="32">
        <v>0.4</v>
      </c>
    </row>
    <row r="10" spans="2:6">
      <c r="C10" t="s">
        <v>168</v>
      </c>
    </row>
    <row r="13" spans="2:6">
      <c r="C13" t="s">
        <v>169</v>
      </c>
    </row>
    <row r="14" spans="2:6">
      <c r="C14" t="s">
        <v>170</v>
      </c>
    </row>
    <row r="17" spans="3:3" ht="15.75">
      <c r="C17" s="31" t="s">
        <v>191</v>
      </c>
    </row>
  </sheetData>
  <mergeCells count="2">
    <mergeCell ref="C2:F2"/>
    <mergeCell ref="C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G19"/>
  <sheetViews>
    <sheetView workbookViewId="0"/>
  </sheetViews>
  <sheetFormatPr defaultRowHeight="15"/>
  <sheetData>
    <row r="1" spans="2:7" ht="15.75" thickBot="1"/>
    <row r="2" spans="2:7" ht="15.75" thickBot="1">
      <c r="B2" s="59" t="s">
        <v>136</v>
      </c>
      <c r="C2" s="60"/>
      <c r="D2" s="60"/>
      <c r="E2" s="60"/>
      <c r="F2" s="61"/>
    </row>
    <row r="4" spans="2:7">
      <c r="B4" t="s">
        <v>50</v>
      </c>
    </row>
    <row r="5" spans="2:7">
      <c r="C5" t="s">
        <v>137</v>
      </c>
    </row>
    <row r="6" spans="2:7">
      <c r="C6" t="s">
        <v>138</v>
      </c>
    </row>
    <row r="9" spans="2:7">
      <c r="B9" t="s">
        <v>139</v>
      </c>
    </row>
    <row r="10" spans="2:7">
      <c r="C10" s="64" t="s">
        <v>140</v>
      </c>
      <c r="D10" s="64"/>
      <c r="E10" s="66" t="s">
        <v>8</v>
      </c>
      <c r="F10" s="67"/>
      <c r="G10" s="68"/>
    </row>
    <row r="11" spans="2:7">
      <c r="C11" s="62" t="s">
        <v>141</v>
      </c>
      <c r="D11" s="62"/>
      <c r="E11" s="10" t="s">
        <v>143</v>
      </c>
      <c r="F11" s="10"/>
      <c r="G11" s="10"/>
    </row>
    <row r="12" spans="2:7">
      <c r="C12" s="62" t="s">
        <v>142</v>
      </c>
      <c r="D12" s="62"/>
      <c r="E12" s="10" t="s">
        <v>144</v>
      </c>
      <c r="F12" s="10"/>
      <c r="G12" s="10"/>
    </row>
    <row r="13" spans="2:7">
      <c r="C13" s="14"/>
      <c r="D13" s="14"/>
      <c r="E13" s="10" t="s">
        <v>145</v>
      </c>
      <c r="F13" s="10"/>
      <c r="G13" s="10"/>
    </row>
    <row r="15" spans="2:7">
      <c r="C15" t="s">
        <v>146</v>
      </c>
    </row>
    <row r="19" spans="3:3" ht="15.75">
      <c r="C19" s="26"/>
    </row>
  </sheetData>
  <mergeCells count="5">
    <mergeCell ref="B2:F2"/>
    <mergeCell ref="C10:D10"/>
    <mergeCell ref="C12:D12"/>
    <mergeCell ref="C11:D11"/>
    <mergeCell ref="E10:G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2:F22"/>
  <sheetViews>
    <sheetView workbookViewId="0"/>
  </sheetViews>
  <sheetFormatPr defaultRowHeight="15"/>
  <cols>
    <col min="2" max="2" width="17" customWidth="1"/>
    <col min="3" max="3" width="18.25" customWidth="1"/>
  </cols>
  <sheetData>
    <row r="2" spans="2:6">
      <c r="B2" s="69" t="s">
        <v>120</v>
      </c>
      <c r="C2" s="69"/>
      <c r="D2" s="69"/>
      <c r="E2" s="69"/>
      <c r="F2" s="69"/>
    </row>
    <row r="4" spans="2:6">
      <c r="B4" t="s">
        <v>70</v>
      </c>
    </row>
    <row r="6" spans="2:6">
      <c r="C6" t="s">
        <v>121</v>
      </c>
    </row>
    <row r="7" spans="2:6">
      <c r="B7" s="3" t="s">
        <v>53</v>
      </c>
      <c r="C7" s="4" t="s">
        <v>122</v>
      </c>
      <c r="D7" s="4"/>
      <c r="E7" s="4"/>
    </row>
    <row r="8" spans="2:6">
      <c r="C8" t="s">
        <v>123</v>
      </c>
    </row>
    <row r="11" spans="2:6">
      <c r="B11" t="s">
        <v>80</v>
      </c>
    </row>
    <row r="13" spans="2:6">
      <c r="B13" s="29" t="s">
        <v>124</v>
      </c>
      <c r="C13" s="29" t="s">
        <v>125</v>
      </c>
    </row>
    <row r="14" spans="2:6">
      <c r="B14" s="24" t="s">
        <v>126</v>
      </c>
      <c r="C14" s="10" t="s">
        <v>129</v>
      </c>
    </row>
    <row r="15" spans="2:6">
      <c r="B15" s="24" t="s">
        <v>127</v>
      </c>
      <c r="C15" s="10" t="s">
        <v>130</v>
      </c>
    </row>
    <row r="16" spans="2:6">
      <c r="B16" s="24" t="s">
        <v>84</v>
      </c>
      <c r="C16" s="10" t="s">
        <v>128</v>
      </c>
    </row>
    <row r="18" spans="3:3">
      <c r="C18" s="30" t="s">
        <v>131</v>
      </c>
    </row>
    <row r="19" spans="3:3">
      <c r="C19" s="17" t="s">
        <v>132</v>
      </c>
    </row>
    <row r="22" spans="3:3" ht="15.75">
      <c r="C22" s="22" t="s">
        <v>193</v>
      </c>
    </row>
  </sheetData>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E29"/>
  <sheetViews>
    <sheetView workbookViewId="0"/>
  </sheetViews>
  <sheetFormatPr defaultRowHeight="15"/>
  <cols>
    <col min="2" max="2" width="15" customWidth="1"/>
    <col min="3" max="3" width="18" customWidth="1"/>
  </cols>
  <sheetData>
    <row r="1" spans="2:5">
      <c r="B1" s="70" t="s">
        <v>101</v>
      </c>
      <c r="C1" s="70"/>
      <c r="D1" s="70"/>
      <c r="E1" s="70"/>
    </row>
    <row r="3" spans="2:5">
      <c r="B3" t="s">
        <v>74</v>
      </c>
    </row>
    <row r="4" spans="2:5">
      <c r="C4" t="s">
        <v>75</v>
      </c>
    </row>
    <row r="5" spans="2:5">
      <c r="B5" s="3" t="s">
        <v>53</v>
      </c>
      <c r="C5" s="4" t="s">
        <v>76</v>
      </c>
      <c r="D5" s="4"/>
    </row>
    <row r="6" spans="2:5">
      <c r="C6" t="s">
        <v>77</v>
      </c>
    </row>
    <row r="8" spans="2:5">
      <c r="C8" t="s">
        <v>78</v>
      </c>
    </row>
    <row r="9" spans="2:5">
      <c r="C9" t="s">
        <v>79</v>
      </c>
    </row>
    <row r="11" spans="2:5">
      <c r="B11" s="64" t="s">
        <v>80</v>
      </c>
      <c r="C11" s="64"/>
    </row>
    <row r="12" spans="2:5">
      <c r="B12" s="24" t="s">
        <v>60</v>
      </c>
      <c r="C12" s="10" t="s">
        <v>8</v>
      </c>
    </row>
    <row r="13" spans="2:5">
      <c r="B13" s="24" t="s">
        <v>81</v>
      </c>
      <c r="C13" s="10" t="s">
        <v>85</v>
      </c>
    </row>
    <row r="14" spans="2:5">
      <c r="B14" s="24" t="s">
        <v>82</v>
      </c>
      <c r="C14" s="10" t="s">
        <v>86</v>
      </c>
    </row>
    <row r="15" spans="2:5">
      <c r="B15" s="24" t="s">
        <v>83</v>
      </c>
      <c r="C15" s="10" t="s">
        <v>87</v>
      </c>
    </row>
    <row r="16" spans="2:5">
      <c r="B16" s="24" t="s">
        <v>84</v>
      </c>
      <c r="C16" s="10" t="s">
        <v>88</v>
      </c>
    </row>
    <row r="19" spans="2:3">
      <c r="B19" s="5" t="s">
        <v>89</v>
      </c>
    </row>
    <row r="20" spans="2:3">
      <c r="C20" t="s">
        <v>90</v>
      </c>
    </row>
    <row r="21" spans="2:3">
      <c r="C21" t="s">
        <v>91</v>
      </c>
    </row>
    <row r="22" spans="2:3">
      <c r="C22" t="s">
        <v>92</v>
      </c>
    </row>
    <row r="23" spans="2:3">
      <c r="C23" t="s">
        <v>93</v>
      </c>
    </row>
    <row r="24" spans="2:3">
      <c r="C24" t="s">
        <v>94</v>
      </c>
    </row>
    <row r="25" spans="2:3">
      <c r="C25" t="s">
        <v>95</v>
      </c>
    </row>
    <row r="26" spans="2:3">
      <c r="C26" t="s">
        <v>96</v>
      </c>
    </row>
    <row r="27" spans="2:3">
      <c r="C27" t="s">
        <v>97</v>
      </c>
    </row>
    <row r="28" spans="2:3">
      <c r="C28" t="s">
        <v>98</v>
      </c>
    </row>
    <row r="29" spans="2:3">
      <c r="C29" t="s">
        <v>99</v>
      </c>
    </row>
  </sheetData>
  <mergeCells count="2">
    <mergeCell ref="B11:C11"/>
    <mergeCell ref="B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Alimony Overview</vt:lpstr>
      <vt:lpstr>NC</vt:lpstr>
      <vt:lpstr>ALI</vt:lpstr>
      <vt:lpstr>Texas</vt:lpstr>
      <vt:lpstr>Maine</vt:lpstr>
      <vt:lpstr>Pennsylvania</vt:lpstr>
      <vt:lpstr>Kansas</vt:lpstr>
      <vt:lpstr>California</vt:lpstr>
      <vt:lpstr>AAML</vt:lpstr>
      <vt:lpstr>Arizona</vt:lpstr>
      <vt:lpstr>Massachusetts</vt:lpstr>
      <vt:lpstr>Rough Cut</vt:lpstr>
      <vt:lpstr>Ginsburg</vt:lpstr>
      <vt:lpstr>Virginia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dc:creator>
  <cp:lastModifiedBy>Jay</cp:lastModifiedBy>
  <dcterms:created xsi:type="dcterms:W3CDTF">2014-06-02T18:44:50Z</dcterms:created>
  <dcterms:modified xsi:type="dcterms:W3CDTF">2016-10-08T21:05:24Z</dcterms:modified>
</cp:coreProperties>
</file>