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jroe\Documents\"/>
    </mc:Choice>
  </mc:AlternateContent>
  <xr:revisionPtr revIDLastSave="0" documentId="8_{A94FB601-D6C5-46A0-847C-F80C5B94F77C}" xr6:coauthVersionLast="47" xr6:coauthVersionMax="47" xr10:uidLastSave="{00000000-0000-0000-0000-000000000000}"/>
  <bookViews>
    <workbookView xWindow="2505" yWindow="1065" windowWidth="21600" windowHeight="10695" activeTab="4" xr2:uid="{00000000-000D-0000-FFFF-FFFF00000000}"/>
  </bookViews>
  <sheets>
    <sheet name="Process Behav Template" sheetId="25" r:id="rId1"/>
    <sheet name="PoliceCrimes" sheetId="13" r:id="rId2"/>
    <sheet name="VehicleAccidents" sheetId="19" r:id="rId3"/>
    <sheet name="Tobacco" sheetId="20" r:id="rId4"/>
    <sheet name="Accident Database" sheetId="6" r:id="rId5"/>
    <sheet name="Sheet1" sheetId="27" r:id="rId6"/>
    <sheet name="Count of Accident XmR " sheetId="28" r:id="rId7"/>
    <sheet name="AccidentSummaryTable" sheetId="7" r:id="rId8"/>
    <sheet name="Fire Turnout Raw" sheetId="5" r:id="rId9"/>
    <sheet name="All Turnout" sheetId="4" r:id="rId10"/>
  </sheets>
  <externalReferences>
    <externalReference r:id="rId11"/>
    <externalReference r:id="rId12"/>
  </externalReferences>
  <definedNames>
    <definedName name="__123Graph_A" hidden="1">[1]Intro!$M$26:$M$66</definedName>
    <definedName name="__123Graph_AFNTPOP" hidden="1">[1]Intro!$O$86:$O$126</definedName>
    <definedName name="__123Graph_AFNTQUE" hidden="1">[1]Intro!$AJ$65:$AJ$105</definedName>
    <definedName name="__123Graph_AMMS" hidden="1">[1]Intro!$M$26:$M$66</definedName>
    <definedName name="__123Graph_X" hidden="1">[1]Intro!$K$26:$K$66</definedName>
    <definedName name="__123Graph_XFNTPOP" hidden="1">[1]Intro!$M$86:$M$126</definedName>
    <definedName name="__123Graph_XFNTQUE" hidden="1">[1]Intro!$AI$65:$AI$105</definedName>
    <definedName name="__123Graph_XMMS" hidden="1">[1]Intro!$K$26:$K$66</definedName>
    <definedName name="anscount" hidden="1">1</definedName>
    <definedName name="Avg">OFFSET('Process Behav Template'!$G$6,0,0,Records,1)</definedName>
    <definedName name="BudgetCap">[2]CapitalBudget!$I$34</definedName>
    <definedName name="Build?">[2]CapitalBudget!$H$11:$H$30</definedName>
    <definedName name="IMRData">OFFSET('Process Behav Template'!$B$6,0,0,Records,1)</definedName>
    <definedName name="LCL">OFFSET('Process Behav Template'!$H$6,0,0,Records,1)</definedName>
    <definedName name="limcount" hidden="1">1</definedName>
    <definedName name="Marker">OFFSET('Process Behav Template'!$R$6,0,0,Records,1)</definedName>
    <definedName name="Period">OFFSET('Process Behav Template'!$A$6,0,0,Records,1)</definedName>
    <definedName name="_xlnm.Print_Area" localSheetId="9">'All Turnout'!$C$1:$O$37</definedName>
    <definedName name="_xlnm.Print_Area" localSheetId="6">'Count of Accident XmR '!$C$1:$R$36</definedName>
    <definedName name="ProjectsNeed">[2]CapitalBudget!$C$34:$F$34</definedName>
    <definedName name="Range">OFFSET('Process Behav Template'!$D$6,0,0,Records,1)</definedName>
    <definedName name="RangeAvg">OFFSET('Process Behav Template'!$E$6,0,0,Records,1)</definedName>
    <definedName name="Records">COUNT('Process Behav Template'!$B$6:$B$105)</definedName>
    <definedName name="sencount" hidden="1">3</definedName>
    <definedName name="sencount2" hidden="1">3</definedName>
    <definedName name="Team?">'[2]7.S2 Search&amp;Rescue'!$D$44:$AN$44</definedName>
    <definedName name="treeList" hidden="1">"11110000000000000000000000000000000000000000000000000000000000000000000000000000000000000000000000000000000000000000000000000000000000000000000000000000000000000000000000000000000000000000000000000000"</definedName>
    <definedName name="UCL">OFFSET('Process Behav Template'!$I$6,0,0,Records,1)</definedName>
    <definedName name="URL">OFFSET('Process Behav Template'!$F$6,0,0,Records,1)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8" l="1"/>
  <c r="F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K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J3" i="28"/>
  <c r="K4" i="28" s="1"/>
  <c r="J4" i="28"/>
  <c r="K5" i="28" s="1"/>
  <c r="J5" i="28"/>
  <c r="K6" i="28" s="1"/>
  <c r="J6" i="28"/>
  <c r="K7" i="28" s="1"/>
  <c r="J7" i="28"/>
  <c r="K8" i="28" s="1"/>
  <c r="J8" i="28"/>
  <c r="K9" i="28" s="1"/>
  <c r="J9" i="28"/>
  <c r="K10" i="28" s="1"/>
  <c r="J10" i="28"/>
  <c r="K11" i="28" s="1"/>
  <c r="J11" i="28"/>
  <c r="K12" i="28" s="1"/>
  <c r="J12" i="28"/>
  <c r="K13" i="28" s="1"/>
  <c r="J13" i="28"/>
  <c r="J14" i="28" s="1"/>
  <c r="J15" i="28" s="1"/>
  <c r="J16" i="28" s="1"/>
  <c r="J17" i="28" s="1"/>
  <c r="J18" i="28" s="1"/>
  <c r="J19" i="28" s="1"/>
  <c r="J20" i="28" s="1"/>
  <c r="J21" i="28" s="1"/>
  <c r="J22" i="28" s="1"/>
  <c r="J23" i="28" s="1"/>
  <c r="J24" i="28" s="1"/>
  <c r="J25" i="28" s="1"/>
  <c r="J26" i="28" s="1"/>
  <c r="J27" i="28" s="1"/>
  <c r="J28" i="28" s="1"/>
  <c r="J29" i="28" s="1"/>
  <c r="J30" i="28" s="1"/>
  <c r="J31" i="28" s="1"/>
  <c r="J32" i="28" s="1"/>
  <c r="J33" i="28" s="1"/>
  <c r="J2" i="28"/>
  <c r="O2" i="28" l="1"/>
  <c r="O33" i="28"/>
  <c r="O29" i="28"/>
  <c r="O25" i="28"/>
  <c r="O21" i="28"/>
  <c r="O17" i="28"/>
  <c r="O13" i="28"/>
  <c r="O9" i="28"/>
  <c r="O5" i="28"/>
  <c r="O32" i="28"/>
  <c r="O28" i="28"/>
  <c r="O24" i="28"/>
  <c r="O20" i="28"/>
  <c r="O16" i="28"/>
  <c r="O12" i="28"/>
  <c r="O8" i="28"/>
  <c r="O4" i="28"/>
  <c r="O31" i="28"/>
  <c r="O27" i="28"/>
  <c r="O23" i="28"/>
  <c r="O19" i="28"/>
  <c r="O15" i="28"/>
  <c r="O11" i="28"/>
  <c r="O7" i="28"/>
  <c r="O3" i="28"/>
  <c r="O30" i="28"/>
  <c r="O26" i="28"/>
  <c r="O22" i="28"/>
  <c r="O18" i="28"/>
  <c r="O14" i="28"/>
  <c r="O10" i="28"/>
  <c r="O6" i="28"/>
  <c r="Q105" i="25"/>
  <c r="P105" i="25"/>
  <c r="O105" i="25"/>
  <c r="N105" i="25"/>
  <c r="L105" i="25"/>
  <c r="K105" i="25"/>
  <c r="J105" i="25"/>
  <c r="G105" i="25"/>
  <c r="D105" i="25"/>
  <c r="E105" i="25"/>
  <c r="F105" i="25" s="1"/>
  <c r="Q104" i="25"/>
  <c r="P104" i="25"/>
  <c r="O104" i="25"/>
  <c r="N104" i="25"/>
  <c r="L104" i="25"/>
  <c r="K104" i="25"/>
  <c r="J104" i="25"/>
  <c r="G104" i="25"/>
  <c r="D104" i="25"/>
  <c r="E104" i="25" s="1"/>
  <c r="F104" i="25" s="1"/>
  <c r="Q103" i="25"/>
  <c r="P103" i="25"/>
  <c r="O103" i="25"/>
  <c r="N103" i="25"/>
  <c r="L103" i="25"/>
  <c r="K103" i="25"/>
  <c r="J103" i="25"/>
  <c r="G103" i="25"/>
  <c r="F103" i="25"/>
  <c r="D103" i="25"/>
  <c r="E103" i="25" s="1"/>
  <c r="Q102" i="25"/>
  <c r="P102" i="25"/>
  <c r="O102" i="25"/>
  <c r="N102" i="25"/>
  <c r="L102" i="25"/>
  <c r="K102" i="25"/>
  <c r="J102" i="25"/>
  <c r="G102" i="25"/>
  <c r="D102" i="25"/>
  <c r="E102" i="25" s="1"/>
  <c r="F102" i="25"/>
  <c r="Q101" i="25"/>
  <c r="P101" i="25"/>
  <c r="O101" i="25"/>
  <c r="N101" i="25"/>
  <c r="R101" i="25" s="1"/>
  <c r="L101" i="25"/>
  <c r="K101" i="25"/>
  <c r="J101" i="25"/>
  <c r="G101" i="25"/>
  <c r="D101" i="25"/>
  <c r="E101" i="25" s="1"/>
  <c r="F101" i="25" s="1"/>
  <c r="Q100" i="25"/>
  <c r="P100" i="25"/>
  <c r="R100" i="25" s="1"/>
  <c r="O100" i="25"/>
  <c r="N100" i="25"/>
  <c r="L100" i="25"/>
  <c r="K100" i="25"/>
  <c r="J100" i="25"/>
  <c r="G100" i="25"/>
  <c r="F100" i="25"/>
  <c r="D100" i="25"/>
  <c r="E100" i="25" s="1"/>
  <c r="Q99" i="25"/>
  <c r="P99" i="25"/>
  <c r="O99" i="25"/>
  <c r="N99" i="25"/>
  <c r="L99" i="25"/>
  <c r="K99" i="25"/>
  <c r="J99" i="25"/>
  <c r="G99" i="25"/>
  <c r="E99" i="25"/>
  <c r="F99" i="25" s="1"/>
  <c r="D99" i="25"/>
  <c r="Q98" i="25"/>
  <c r="P98" i="25"/>
  <c r="O98" i="25"/>
  <c r="N98" i="25"/>
  <c r="R98" i="25" s="1"/>
  <c r="L98" i="25"/>
  <c r="K98" i="25"/>
  <c r="J98" i="25"/>
  <c r="G98" i="25"/>
  <c r="D98" i="25"/>
  <c r="E98" i="25" s="1"/>
  <c r="F98" i="25"/>
  <c r="Q97" i="25"/>
  <c r="P97" i="25"/>
  <c r="O97" i="25"/>
  <c r="N97" i="25"/>
  <c r="R97" i="25"/>
  <c r="L97" i="25"/>
  <c r="K97" i="25"/>
  <c r="J97" i="25"/>
  <c r="G97" i="25"/>
  <c r="F97" i="25"/>
  <c r="D97" i="25"/>
  <c r="E97" i="25" s="1"/>
  <c r="Q96" i="25"/>
  <c r="P96" i="25"/>
  <c r="R96" i="25" s="1"/>
  <c r="O96" i="25"/>
  <c r="N96" i="25"/>
  <c r="L96" i="25"/>
  <c r="K96" i="25"/>
  <c r="J96" i="25"/>
  <c r="G96" i="25"/>
  <c r="F96" i="25"/>
  <c r="D96" i="25"/>
  <c r="E96" i="25" s="1"/>
  <c r="Q95" i="25"/>
  <c r="P95" i="25"/>
  <c r="R95" i="25" s="1"/>
  <c r="O95" i="25"/>
  <c r="N95" i="25"/>
  <c r="L95" i="25"/>
  <c r="K95" i="25"/>
  <c r="J95" i="25"/>
  <c r="G95" i="25"/>
  <c r="E95" i="25"/>
  <c r="F95" i="25"/>
  <c r="D95" i="25"/>
  <c r="Q94" i="25"/>
  <c r="P94" i="25"/>
  <c r="O94" i="25"/>
  <c r="N94" i="25"/>
  <c r="L94" i="25"/>
  <c r="K94" i="25"/>
  <c r="J94" i="25"/>
  <c r="G94" i="25"/>
  <c r="D94" i="25"/>
  <c r="E94" i="25"/>
  <c r="F94" i="25"/>
  <c r="Q93" i="25"/>
  <c r="P93" i="25"/>
  <c r="O93" i="25"/>
  <c r="N93" i="25"/>
  <c r="R93" i="25" s="1"/>
  <c r="L93" i="25"/>
  <c r="K93" i="25"/>
  <c r="J93" i="25"/>
  <c r="G93" i="25"/>
  <c r="F93" i="25"/>
  <c r="D93" i="25"/>
  <c r="E93" i="25" s="1"/>
  <c r="Q92" i="25"/>
  <c r="P92" i="25"/>
  <c r="O92" i="25"/>
  <c r="N92" i="25"/>
  <c r="L92" i="25"/>
  <c r="K92" i="25"/>
  <c r="J92" i="25"/>
  <c r="G92" i="25"/>
  <c r="F92" i="25"/>
  <c r="E92" i="25"/>
  <c r="D92" i="25"/>
  <c r="Q91" i="25"/>
  <c r="P91" i="25"/>
  <c r="O91" i="25"/>
  <c r="N91" i="25"/>
  <c r="L91" i="25"/>
  <c r="K91" i="25"/>
  <c r="J91" i="25"/>
  <c r="G91" i="25"/>
  <c r="D91" i="25"/>
  <c r="E91" i="25" s="1"/>
  <c r="F91" i="25" s="1"/>
  <c r="Q90" i="25"/>
  <c r="P90" i="25"/>
  <c r="O90" i="25"/>
  <c r="N90" i="25"/>
  <c r="L90" i="25"/>
  <c r="K90" i="25"/>
  <c r="J90" i="25"/>
  <c r="G90" i="25"/>
  <c r="D90" i="25"/>
  <c r="E90" i="25" s="1"/>
  <c r="F90" i="25" s="1"/>
  <c r="Q89" i="25"/>
  <c r="P89" i="25"/>
  <c r="R89" i="25" s="1"/>
  <c r="O89" i="25"/>
  <c r="N89" i="25"/>
  <c r="L89" i="25"/>
  <c r="K89" i="25"/>
  <c r="J89" i="25"/>
  <c r="G89" i="25"/>
  <c r="D89" i="25"/>
  <c r="E89" i="25" s="1"/>
  <c r="F89" i="25" s="1"/>
  <c r="Q88" i="25"/>
  <c r="P88" i="25"/>
  <c r="O88" i="25"/>
  <c r="N88" i="25"/>
  <c r="R88" i="25" s="1"/>
  <c r="L88" i="25"/>
  <c r="K88" i="25"/>
  <c r="J88" i="25"/>
  <c r="G88" i="25"/>
  <c r="D88" i="25"/>
  <c r="E88" i="25" s="1"/>
  <c r="F88" i="25" s="1"/>
  <c r="Q87" i="25"/>
  <c r="P87" i="25"/>
  <c r="O87" i="25"/>
  <c r="N87" i="25"/>
  <c r="L87" i="25"/>
  <c r="K87" i="25"/>
  <c r="J87" i="25"/>
  <c r="G87" i="25"/>
  <c r="E87" i="25"/>
  <c r="F87" i="25" s="1"/>
  <c r="D87" i="25"/>
  <c r="Q86" i="25"/>
  <c r="P86" i="25"/>
  <c r="O86" i="25"/>
  <c r="N86" i="25"/>
  <c r="R86" i="25"/>
  <c r="L86" i="25"/>
  <c r="K86" i="25"/>
  <c r="J86" i="25"/>
  <c r="G86" i="25"/>
  <c r="D86" i="25"/>
  <c r="E86" i="25" s="1"/>
  <c r="F86" i="25" s="1"/>
  <c r="Q85" i="25"/>
  <c r="P85" i="25"/>
  <c r="O85" i="25"/>
  <c r="R85" i="25" s="1"/>
  <c r="N85" i="25"/>
  <c r="L85" i="25"/>
  <c r="K85" i="25"/>
  <c r="J85" i="25"/>
  <c r="G85" i="25"/>
  <c r="E85" i="25"/>
  <c r="F85" i="25" s="1"/>
  <c r="D85" i="25"/>
  <c r="Q84" i="25"/>
  <c r="P84" i="25"/>
  <c r="O84" i="25"/>
  <c r="N84" i="25"/>
  <c r="L84" i="25"/>
  <c r="K84" i="25"/>
  <c r="J84" i="25"/>
  <c r="G84" i="25"/>
  <c r="D84" i="25"/>
  <c r="E84" i="25" s="1"/>
  <c r="F84" i="25" s="1"/>
  <c r="Q83" i="25"/>
  <c r="P83" i="25"/>
  <c r="O83" i="25"/>
  <c r="N83" i="25"/>
  <c r="R83" i="25" s="1"/>
  <c r="L83" i="25"/>
  <c r="K83" i="25"/>
  <c r="J83" i="25"/>
  <c r="G83" i="25"/>
  <c r="E83" i="25"/>
  <c r="F83" i="25" s="1"/>
  <c r="D83" i="25"/>
  <c r="Q82" i="25"/>
  <c r="P82" i="25"/>
  <c r="O82" i="25"/>
  <c r="N82" i="25"/>
  <c r="L82" i="25"/>
  <c r="K82" i="25"/>
  <c r="J82" i="25"/>
  <c r="G82" i="25"/>
  <c r="D82" i="25"/>
  <c r="E82" i="25"/>
  <c r="F82" i="25" s="1"/>
  <c r="Q81" i="25"/>
  <c r="P81" i="25"/>
  <c r="O81" i="25"/>
  <c r="N81" i="25"/>
  <c r="L81" i="25"/>
  <c r="K81" i="25"/>
  <c r="J81" i="25"/>
  <c r="G81" i="25"/>
  <c r="D81" i="25"/>
  <c r="E81" i="25" s="1"/>
  <c r="F81" i="25" s="1"/>
  <c r="Q80" i="25"/>
  <c r="P80" i="25"/>
  <c r="O80" i="25"/>
  <c r="N80" i="25"/>
  <c r="R80" i="25" s="1"/>
  <c r="L80" i="25"/>
  <c r="K80" i="25"/>
  <c r="J80" i="25"/>
  <c r="G80" i="25"/>
  <c r="D80" i="25"/>
  <c r="E80" i="25" s="1"/>
  <c r="F80" i="25" s="1"/>
  <c r="Q79" i="25"/>
  <c r="P79" i="25"/>
  <c r="O79" i="25"/>
  <c r="N79" i="25"/>
  <c r="R79" i="25" s="1"/>
  <c r="L79" i="25"/>
  <c r="K79" i="25"/>
  <c r="J79" i="25"/>
  <c r="G79" i="25"/>
  <c r="F79" i="25"/>
  <c r="D79" i="25"/>
  <c r="E79" i="25" s="1"/>
  <c r="Q78" i="25"/>
  <c r="P78" i="25"/>
  <c r="O78" i="25"/>
  <c r="N78" i="25"/>
  <c r="L78" i="25"/>
  <c r="K78" i="25"/>
  <c r="J78" i="25"/>
  <c r="G78" i="25"/>
  <c r="D78" i="25"/>
  <c r="E78" i="25" s="1"/>
  <c r="F78" i="25"/>
  <c r="Q77" i="25"/>
  <c r="P77" i="25"/>
  <c r="O77" i="25"/>
  <c r="N77" i="25"/>
  <c r="R77" i="25"/>
  <c r="L77" i="25"/>
  <c r="K77" i="25"/>
  <c r="J77" i="25"/>
  <c r="G77" i="25"/>
  <c r="D77" i="25"/>
  <c r="E77" i="25" s="1"/>
  <c r="F77" i="25" s="1"/>
  <c r="Q76" i="25"/>
  <c r="P76" i="25"/>
  <c r="O76" i="25"/>
  <c r="N76" i="25"/>
  <c r="R76" i="25"/>
  <c r="L76" i="25"/>
  <c r="K76" i="25"/>
  <c r="J76" i="25"/>
  <c r="G76" i="25"/>
  <c r="F76" i="25"/>
  <c r="D76" i="25"/>
  <c r="E76" i="25" s="1"/>
  <c r="Q75" i="25"/>
  <c r="P75" i="25"/>
  <c r="O75" i="25"/>
  <c r="N75" i="25"/>
  <c r="L75" i="25"/>
  <c r="K75" i="25"/>
  <c r="J75" i="25"/>
  <c r="G75" i="25"/>
  <c r="E75" i="25"/>
  <c r="F75" i="25"/>
  <c r="D75" i="25"/>
  <c r="Q74" i="25"/>
  <c r="P74" i="25"/>
  <c r="O74" i="25"/>
  <c r="N74" i="25"/>
  <c r="L74" i="25"/>
  <c r="K74" i="25"/>
  <c r="J74" i="25"/>
  <c r="G74" i="25"/>
  <c r="D74" i="25"/>
  <c r="E74" i="25"/>
  <c r="F74" i="25"/>
  <c r="Q73" i="25"/>
  <c r="P73" i="25"/>
  <c r="O73" i="25"/>
  <c r="N73" i="25"/>
  <c r="R73" i="25" s="1"/>
  <c r="L73" i="25"/>
  <c r="K73" i="25"/>
  <c r="J73" i="25"/>
  <c r="G73" i="25"/>
  <c r="D73" i="25"/>
  <c r="E73" i="25" s="1"/>
  <c r="F73" i="25" s="1"/>
  <c r="Q72" i="25"/>
  <c r="P72" i="25"/>
  <c r="O72" i="25"/>
  <c r="N72" i="25"/>
  <c r="L72" i="25"/>
  <c r="K72" i="25"/>
  <c r="J72" i="25"/>
  <c r="G72" i="25"/>
  <c r="E72" i="25"/>
  <c r="F72" i="25" s="1"/>
  <c r="D72" i="25"/>
  <c r="Q71" i="25"/>
  <c r="P71" i="25"/>
  <c r="O71" i="25"/>
  <c r="N71" i="25"/>
  <c r="L71" i="25"/>
  <c r="K71" i="25"/>
  <c r="J71" i="25"/>
  <c r="G71" i="25"/>
  <c r="D71" i="25"/>
  <c r="E71" i="25" s="1"/>
  <c r="F71" i="25" s="1"/>
  <c r="Q70" i="25"/>
  <c r="P70" i="25"/>
  <c r="O70" i="25"/>
  <c r="N70" i="25"/>
  <c r="R70" i="25" s="1"/>
  <c r="L70" i="25"/>
  <c r="K70" i="25"/>
  <c r="J70" i="25"/>
  <c r="G70" i="25"/>
  <c r="D70" i="25"/>
  <c r="E70" i="25"/>
  <c r="F70" i="25"/>
  <c r="Q69" i="25"/>
  <c r="P69" i="25"/>
  <c r="O69" i="25"/>
  <c r="N69" i="25"/>
  <c r="L69" i="25"/>
  <c r="K69" i="25"/>
  <c r="J69" i="25"/>
  <c r="G69" i="25"/>
  <c r="F69" i="25"/>
  <c r="D69" i="25"/>
  <c r="E69" i="25" s="1"/>
  <c r="Q68" i="25"/>
  <c r="P68" i="25"/>
  <c r="R68" i="25" s="1"/>
  <c r="O68" i="25"/>
  <c r="N68" i="25"/>
  <c r="L68" i="25"/>
  <c r="K68" i="25"/>
  <c r="J68" i="25"/>
  <c r="G68" i="25"/>
  <c r="D68" i="25"/>
  <c r="E68" i="25" s="1"/>
  <c r="F68" i="25" s="1"/>
  <c r="Q67" i="25"/>
  <c r="P67" i="25"/>
  <c r="O67" i="25"/>
  <c r="N67" i="25"/>
  <c r="R67" i="25" s="1"/>
  <c r="L67" i="25"/>
  <c r="K67" i="25"/>
  <c r="J67" i="25"/>
  <c r="G67" i="25"/>
  <c r="D67" i="25"/>
  <c r="E67" i="25" s="1"/>
  <c r="F67" i="25" s="1"/>
  <c r="Q66" i="25"/>
  <c r="P66" i="25"/>
  <c r="O66" i="25"/>
  <c r="N66" i="25"/>
  <c r="R66" i="25"/>
  <c r="L66" i="25"/>
  <c r="K66" i="25"/>
  <c r="J66" i="25"/>
  <c r="G66" i="25"/>
  <c r="D66" i="25"/>
  <c r="E66" i="25" s="1"/>
  <c r="F66" i="25"/>
  <c r="Q65" i="25"/>
  <c r="P65" i="25"/>
  <c r="R65" i="25" s="1"/>
  <c r="O65" i="25"/>
  <c r="N65" i="25"/>
  <c r="L65" i="25"/>
  <c r="K65" i="25"/>
  <c r="J65" i="25"/>
  <c r="G65" i="25"/>
  <c r="F65" i="25"/>
  <c r="D65" i="25"/>
  <c r="E65" i="25" s="1"/>
  <c r="Q64" i="25"/>
  <c r="P64" i="25"/>
  <c r="R64" i="25" s="1"/>
  <c r="O64" i="25"/>
  <c r="N64" i="25"/>
  <c r="L64" i="25"/>
  <c r="K64" i="25"/>
  <c r="J64" i="25"/>
  <c r="G64" i="25"/>
  <c r="F64" i="25"/>
  <c r="D64" i="25"/>
  <c r="E64" i="25" s="1"/>
  <c r="Q63" i="25"/>
  <c r="P63" i="25"/>
  <c r="O63" i="25"/>
  <c r="N63" i="25"/>
  <c r="L63" i="25"/>
  <c r="K63" i="25"/>
  <c r="J63" i="25"/>
  <c r="G63" i="25"/>
  <c r="E63" i="25"/>
  <c r="F63" i="25"/>
  <c r="D63" i="25"/>
  <c r="Q62" i="25"/>
  <c r="P62" i="25"/>
  <c r="O62" i="25"/>
  <c r="N62" i="25"/>
  <c r="L62" i="25"/>
  <c r="K62" i="25"/>
  <c r="J62" i="25"/>
  <c r="G62" i="25"/>
  <c r="D62" i="25"/>
  <c r="E62" i="25" s="1"/>
  <c r="F62" i="25" s="1"/>
  <c r="Q61" i="25"/>
  <c r="P61" i="25"/>
  <c r="O61" i="25"/>
  <c r="N61" i="25"/>
  <c r="L61" i="25"/>
  <c r="K61" i="25"/>
  <c r="J61" i="25"/>
  <c r="G61" i="25"/>
  <c r="F61" i="25"/>
  <c r="E61" i="25"/>
  <c r="D61" i="25"/>
  <c r="Q60" i="25"/>
  <c r="P60" i="25"/>
  <c r="O60" i="25"/>
  <c r="N60" i="25"/>
  <c r="L60" i="25"/>
  <c r="K60" i="25"/>
  <c r="J60" i="25"/>
  <c r="G60" i="25"/>
  <c r="D60" i="25"/>
  <c r="E60" i="25" s="1"/>
  <c r="F60" i="25" s="1"/>
  <c r="Q59" i="25"/>
  <c r="P59" i="25"/>
  <c r="O59" i="25"/>
  <c r="N59" i="25"/>
  <c r="L59" i="25"/>
  <c r="K59" i="25"/>
  <c r="J59" i="25"/>
  <c r="G59" i="25"/>
  <c r="D59" i="25"/>
  <c r="E59" i="25" s="1"/>
  <c r="F59" i="25" s="1"/>
  <c r="Q58" i="25"/>
  <c r="P58" i="25"/>
  <c r="O58" i="25"/>
  <c r="N58" i="25"/>
  <c r="L58" i="25"/>
  <c r="K58" i="25"/>
  <c r="J58" i="25"/>
  <c r="G58" i="25"/>
  <c r="D58" i="25"/>
  <c r="E58" i="25" s="1"/>
  <c r="F58" i="25" s="1"/>
  <c r="Q57" i="25"/>
  <c r="P57" i="25"/>
  <c r="O57" i="25"/>
  <c r="N57" i="25"/>
  <c r="R57" i="25" s="1"/>
  <c r="L57" i="25"/>
  <c r="K57" i="25"/>
  <c r="J57" i="25"/>
  <c r="G57" i="25"/>
  <c r="D57" i="25"/>
  <c r="E57" i="25" s="1"/>
  <c r="F57" i="25" s="1"/>
  <c r="Q56" i="25"/>
  <c r="P56" i="25"/>
  <c r="O56" i="25"/>
  <c r="N56" i="25"/>
  <c r="R56" i="25" s="1"/>
  <c r="L56" i="25"/>
  <c r="K56" i="25"/>
  <c r="J56" i="25"/>
  <c r="G56" i="25"/>
  <c r="D56" i="25"/>
  <c r="E56" i="25" s="1"/>
  <c r="F56" i="25" s="1"/>
  <c r="Q55" i="25"/>
  <c r="P55" i="25"/>
  <c r="O55" i="25"/>
  <c r="N55" i="25"/>
  <c r="L55" i="25"/>
  <c r="K55" i="25"/>
  <c r="J55" i="25"/>
  <c r="G55" i="25"/>
  <c r="D55" i="25"/>
  <c r="E55" i="25"/>
  <c r="F55" i="25" s="1"/>
  <c r="Q54" i="25"/>
  <c r="P54" i="25"/>
  <c r="O54" i="25"/>
  <c r="N54" i="25"/>
  <c r="L54" i="25"/>
  <c r="K54" i="25"/>
  <c r="J54" i="25"/>
  <c r="G54" i="25"/>
  <c r="D54" i="25"/>
  <c r="E54" i="25"/>
  <c r="F54" i="25"/>
  <c r="Q53" i="25"/>
  <c r="P53" i="25"/>
  <c r="O53" i="25"/>
  <c r="N53" i="25"/>
  <c r="R53" i="25" s="1"/>
  <c r="L53" i="25"/>
  <c r="K53" i="25"/>
  <c r="J53" i="25"/>
  <c r="G53" i="25"/>
  <c r="E53" i="25"/>
  <c r="F53" i="25" s="1"/>
  <c r="D53" i="25"/>
  <c r="Q52" i="25"/>
  <c r="P52" i="25"/>
  <c r="O52" i="25"/>
  <c r="R52" i="25" s="1"/>
  <c r="N52" i="25"/>
  <c r="L52" i="25"/>
  <c r="K52" i="25"/>
  <c r="J52" i="25"/>
  <c r="G52" i="25"/>
  <c r="F52" i="25"/>
  <c r="D52" i="25"/>
  <c r="E52" i="25" s="1"/>
  <c r="Q51" i="25"/>
  <c r="P51" i="25"/>
  <c r="O51" i="25"/>
  <c r="N51" i="25"/>
  <c r="L51" i="25"/>
  <c r="K51" i="25"/>
  <c r="J51" i="25"/>
  <c r="G51" i="25"/>
  <c r="D51" i="25"/>
  <c r="E51" i="25" s="1"/>
  <c r="F51" i="25"/>
  <c r="Q50" i="25"/>
  <c r="P50" i="25"/>
  <c r="O50" i="25"/>
  <c r="N50" i="25"/>
  <c r="R50" i="25"/>
  <c r="L50" i="25"/>
  <c r="K50" i="25"/>
  <c r="J50" i="25"/>
  <c r="G50" i="25"/>
  <c r="D50" i="25"/>
  <c r="E50" i="25" s="1"/>
  <c r="F50" i="25" s="1"/>
  <c r="Q49" i="25"/>
  <c r="P49" i="25"/>
  <c r="O49" i="25"/>
  <c r="N49" i="25"/>
  <c r="L49" i="25"/>
  <c r="K49" i="25"/>
  <c r="J49" i="25"/>
  <c r="G49" i="25"/>
  <c r="D49" i="25"/>
  <c r="E49" i="25"/>
  <c r="F49" i="25" s="1"/>
  <c r="Q48" i="25"/>
  <c r="P48" i="25"/>
  <c r="O48" i="25"/>
  <c r="N48" i="25"/>
  <c r="R48" i="25"/>
  <c r="L48" i="25"/>
  <c r="K48" i="25"/>
  <c r="J48" i="25"/>
  <c r="G48" i="25"/>
  <c r="D48" i="25"/>
  <c r="E48" i="25"/>
  <c r="F48" i="25" s="1"/>
  <c r="Q47" i="25"/>
  <c r="P47" i="25"/>
  <c r="R47" i="25" s="1"/>
  <c r="O47" i="25"/>
  <c r="N47" i="25"/>
  <c r="L47" i="25"/>
  <c r="K47" i="25"/>
  <c r="J47" i="25"/>
  <c r="G47" i="25"/>
  <c r="D47" i="25"/>
  <c r="E47" i="25" s="1"/>
  <c r="F47" i="25" s="1"/>
  <c r="Q46" i="25"/>
  <c r="P46" i="25"/>
  <c r="O46" i="25"/>
  <c r="N46" i="25"/>
  <c r="L46" i="25"/>
  <c r="K46" i="25"/>
  <c r="J46" i="25"/>
  <c r="G46" i="25"/>
  <c r="E46" i="25"/>
  <c r="F46" i="25"/>
  <c r="D46" i="25"/>
  <c r="Q45" i="25"/>
  <c r="P45" i="25"/>
  <c r="O45" i="25"/>
  <c r="R45" i="25" s="1"/>
  <c r="N45" i="25"/>
  <c r="L45" i="25"/>
  <c r="K45" i="25"/>
  <c r="J45" i="25"/>
  <c r="G45" i="25"/>
  <c r="D45" i="25"/>
  <c r="E45" i="25" s="1"/>
  <c r="F45" i="25" s="1"/>
  <c r="Q44" i="25"/>
  <c r="P44" i="25"/>
  <c r="O44" i="25"/>
  <c r="R44" i="25" s="1"/>
  <c r="N44" i="25"/>
  <c r="L44" i="25"/>
  <c r="K44" i="25"/>
  <c r="J44" i="25"/>
  <c r="G44" i="25"/>
  <c r="D44" i="25"/>
  <c r="E44" i="25"/>
  <c r="F44" i="25" s="1"/>
  <c r="Q43" i="25"/>
  <c r="P43" i="25"/>
  <c r="O43" i="25"/>
  <c r="N43" i="25"/>
  <c r="R43" i="25"/>
  <c r="L43" i="25"/>
  <c r="K43" i="25"/>
  <c r="J43" i="25"/>
  <c r="G43" i="25"/>
  <c r="D43" i="25"/>
  <c r="E43" i="25"/>
  <c r="F43" i="25" s="1"/>
  <c r="Q42" i="25"/>
  <c r="P42" i="25"/>
  <c r="R42" i="25" s="1"/>
  <c r="O42" i="25"/>
  <c r="N42" i="25"/>
  <c r="L42" i="25"/>
  <c r="K42" i="25"/>
  <c r="J42" i="25"/>
  <c r="G42" i="25"/>
  <c r="E42" i="25"/>
  <c r="F42" i="25"/>
  <c r="D42" i="25"/>
  <c r="Q41" i="25"/>
  <c r="P41" i="25"/>
  <c r="O41" i="25"/>
  <c r="R41" i="25" s="1"/>
  <c r="N41" i="25"/>
  <c r="L41" i="25"/>
  <c r="K41" i="25"/>
  <c r="J41" i="25"/>
  <c r="G41" i="25"/>
  <c r="D41" i="25"/>
  <c r="E41" i="25"/>
  <c r="F41" i="25"/>
  <c r="Q40" i="25"/>
  <c r="P40" i="25"/>
  <c r="O40" i="25"/>
  <c r="N40" i="25"/>
  <c r="R40" i="25" s="1"/>
  <c r="L40" i="25"/>
  <c r="K40" i="25"/>
  <c r="J40" i="25"/>
  <c r="G40" i="25"/>
  <c r="D40" i="25"/>
  <c r="E40" i="25"/>
  <c r="F40" i="25" s="1"/>
  <c r="Q39" i="25"/>
  <c r="P39" i="25"/>
  <c r="O39" i="25"/>
  <c r="N39" i="25"/>
  <c r="L39" i="25"/>
  <c r="K39" i="25"/>
  <c r="J39" i="25"/>
  <c r="G39" i="25"/>
  <c r="D39" i="25"/>
  <c r="E39" i="25"/>
  <c r="F39" i="25" s="1"/>
  <c r="Q38" i="25"/>
  <c r="P38" i="25"/>
  <c r="O38" i="25"/>
  <c r="N38" i="25"/>
  <c r="R38" i="25"/>
  <c r="L38" i="25"/>
  <c r="K38" i="25"/>
  <c r="J38" i="25"/>
  <c r="G38" i="25"/>
  <c r="D38" i="25"/>
  <c r="E38" i="25" s="1"/>
  <c r="F38" i="25" s="1"/>
  <c r="Q37" i="25"/>
  <c r="P37" i="25"/>
  <c r="O37" i="25"/>
  <c r="N37" i="25"/>
  <c r="R37" i="25"/>
  <c r="L37" i="25"/>
  <c r="K37" i="25"/>
  <c r="J37" i="25"/>
  <c r="G37" i="25"/>
  <c r="D37" i="25"/>
  <c r="E37" i="25"/>
  <c r="F37" i="25"/>
  <c r="Q36" i="25"/>
  <c r="P36" i="25"/>
  <c r="O36" i="25"/>
  <c r="N36" i="25"/>
  <c r="R36" i="25"/>
  <c r="L36" i="25"/>
  <c r="K36" i="25"/>
  <c r="J36" i="25"/>
  <c r="G36" i="25"/>
  <c r="D36" i="25"/>
  <c r="E36" i="25"/>
  <c r="F36" i="25"/>
  <c r="Q35" i="25"/>
  <c r="P35" i="25"/>
  <c r="O35" i="25"/>
  <c r="N35" i="25"/>
  <c r="R35" i="25"/>
  <c r="L35" i="25"/>
  <c r="K35" i="25"/>
  <c r="J35" i="25"/>
  <c r="G35" i="25"/>
  <c r="D35" i="25"/>
  <c r="E35" i="25" s="1"/>
  <c r="F35" i="25" s="1"/>
  <c r="Q34" i="25"/>
  <c r="P34" i="25"/>
  <c r="O34" i="25"/>
  <c r="R34" i="25" s="1"/>
  <c r="N34" i="25"/>
  <c r="L34" i="25"/>
  <c r="K34" i="25"/>
  <c r="J34" i="25"/>
  <c r="G34" i="25"/>
  <c r="F34" i="25"/>
  <c r="D34" i="25"/>
  <c r="E34" i="25" s="1"/>
  <c r="Q33" i="25"/>
  <c r="P33" i="25"/>
  <c r="O33" i="25"/>
  <c r="N33" i="25"/>
  <c r="L33" i="25"/>
  <c r="K33" i="25"/>
  <c r="J33" i="25"/>
  <c r="G33" i="25"/>
  <c r="D33" i="25"/>
  <c r="E33" i="25" s="1"/>
  <c r="F33" i="25" s="1"/>
  <c r="Q32" i="25"/>
  <c r="P32" i="25"/>
  <c r="O32" i="25"/>
  <c r="N32" i="25"/>
  <c r="R32" i="25" s="1"/>
  <c r="L32" i="25"/>
  <c r="K32" i="25"/>
  <c r="J32" i="25"/>
  <c r="G32" i="25"/>
  <c r="D32" i="25"/>
  <c r="E32" i="25" s="1"/>
  <c r="F32" i="25" s="1"/>
  <c r="Q31" i="25"/>
  <c r="P31" i="25"/>
  <c r="R31" i="25" s="1"/>
  <c r="O31" i="25"/>
  <c r="N31" i="25"/>
  <c r="L31" i="25"/>
  <c r="K31" i="25"/>
  <c r="J31" i="25"/>
  <c r="G31" i="25"/>
  <c r="F31" i="25"/>
  <c r="D31" i="25"/>
  <c r="E31" i="25"/>
  <c r="Q30" i="25"/>
  <c r="P30" i="25"/>
  <c r="R30" i="25" s="1"/>
  <c r="O30" i="25"/>
  <c r="N30" i="25"/>
  <c r="L30" i="25"/>
  <c r="K30" i="25"/>
  <c r="J30" i="25"/>
  <c r="G30" i="25"/>
  <c r="D30" i="25"/>
  <c r="E30" i="25" s="1"/>
  <c r="F30" i="25" s="1"/>
  <c r="G29" i="25"/>
  <c r="D29" i="25"/>
  <c r="G28" i="25"/>
  <c r="D28" i="25"/>
  <c r="G27" i="25"/>
  <c r="D27" i="25"/>
  <c r="G26" i="25"/>
  <c r="D26" i="25"/>
  <c r="G25" i="25"/>
  <c r="D25" i="25"/>
  <c r="G24" i="25"/>
  <c r="D24" i="25"/>
  <c r="G23" i="25"/>
  <c r="D23" i="25"/>
  <c r="G22" i="25"/>
  <c r="D22" i="25"/>
  <c r="G21" i="25"/>
  <c r="D21" i="25"/>
  <c r="G20" i="25"/>
  <c r="D20" i="25"/>
  <c r="G19" i="25"/>
  <c r="D19" i="25"/>
  <c r="G18" i="25"/>
  <c r="D18" i="25"/>
  <c r="G17" i="25"/>
  <c r="D17" i="25"/>
  <c r="G16" i="25"/>
  <c r="D16" i="25"/>
  <c r="G15" i="25"/>
  <c r="D15" i="25"/>
  <c r="G14" i="25"/>
  <c r="D14" i="25"/>
  <c r="G13" i="25"/>
  <c r="D13" i="25"/>
  <c r="G12" i="25"/>
  <c r="D12" i="25"/>
  <c r="G11" i="25"/>
  <c r="D11" i="25"/>
  <c r="G10" i="25"/>
  <c r="D10" i="25"/>
  <c r="G9" i="25"/>
  <c r="D9" i="25"/>
  <c r="G8" i="25"/>
  <c r="D8" i="25"/>
  <c r="G7" i="25"/>
  <c r="D7" i="25"/>
  <c r="G6" i="25"/>
  <c r="J6" i="25" s="1"/>
  <c r="O2" i="25"/>
  <c r="D2" i="25"/>
  <c r="O1" i="25"/>
  <c r="E7" i="25"/>
  <c r="H21" i="25" s="1"/>
  <c r="E15" i="25"/>
  <c r="F15" i="25" s="1"/>
  <c r="I28" i="25"/>
  <c r="R49" i="25"/>
  <c r="I50" i="25"/>
  <c r="R71" i="25"/>
  <c r="I77" i="25"/>
  <c r="R54" i="25"/>
  <c r="R59" i="25"/>
  <c r="R74" i="25"/>
  <c r="R75" i="25"/>
  <c r="R90" i="25"/>
  <c r="R91" i="25"/>
  <c r="R62" i="25"/>
  <c r="R63" i="25"/>
  <c r="R69" i="25"/>
  <c r="R78" i="25"/>
  <c r="R94" i="25"/>
  <c r="R102" i="25"/>
  <c r="R103" i="25"/>
  <c r="H96" i="25"/>
  <c r="I83" i="25"/>
  <c r="H58" i="25"/>
  <c r="H45" i="25"/>
  <c r="H37" i="25"/>
  <c r="I30" i="25"/>
  <c r="J8" i="25"/>
  <c r="N8" i="25" s="1"/>
  <c r="K25" i="25"/>
  <c r="I13" i="25"/>
  <c r="H9" i="25"/>
  <c r="G31" i="7"/>
  <c r="F31" i="7"/>
  <c r="E31" i="7"/>
  <c r="D31" i="7"/>
  <c r="C31" i="7"/>
  <c r="G30" i="7"/>
  <c r="F30" i="7"/>
  <c r="E30" i="7"/>
  <c r="D30" i="7"/>
  <c r="C30" i="7"/>
  <c r="G29" i="7"/>
  <c r="F29" i="7"/>
  <c r="E29" i="7"/>
  <c r="D29" i="7"/>
  <c r="C29" i="7"/>
  <c r="G28" i="7"/>
  <c r="F28" i="7"/>
  <c r="E28" i="7"/>
  <c r="D28" i="7"/>
  <c r="C28" i="7"/>
  <c r="G27" i="7"/>
  <c r="F27" i="7"/>
  <c r="E27" i="7"/>
  <c r="D27" i="7"/>
  <c r="C27" i="7"/>
  <c r="G26" i="7"/>
  <c r="F26" i="7"/>
  <c r="E26" i="7"/>
  <c r="D26" i="7"/>
  <c r="C26" i="7"/>
  <c r="G25" i="7"/>
  <c r="F25" i="7"/>
  <c r="E25" i="7"/>
  <c r="D25" i="7"/>
  <c r="C25" i="7"/>
  <c r="G24" i="7"/>
  <c r="F24" i="7"/>
  <c r="E24" i="7"/>
  <c r="D24" i="7"/>
  <c r="C24" i="7"/>
  <c r="G23" i="7"/>
  <c r="F23" i="7"/>
  <c r="E23" i="7"/>
  <c r="D23" i="7"/>
  <c r="C23" i="7"/>
  <c r="G22" i="7"/>
  <c r="F22" i="7"/>
  <c r="E22" i="7"/>
  <c r="D22" i="7"/>
  <c r="C22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H17" i="7" s="1"/>
  <c r="E17" i="7"/>
  <c r="D17" i="7"/>
  <c r="C17" i="7"/>
  <c r="G16" i="7"/>
  <c r="F16" i="7"/>
  <c r="E16" i="7"/>
  <c r="D16" i="7"/>
  <c r="C16" i="7"/>
  <c r="G15" i="7"/>
  <c r="F15" i="7"/>
  <c r="E15" i="7"/>
  <c r="D15" i="7"/>
  <c r="H15" i="7" s="1"/>
  <c r="C15" i="7"/>
  <c r="G14" i="7"/>
  <c r="F14" i="7"/>
  <c r="E14" i="7"/>
  <c r="D14" i="7"/>
  <c r="C14" i="7"/>
  <c r="G13" i="7"/>
  <c r="F13" i="7"/>
  <c r="H13" i="7" s="1"/>
  <c r="E13" i="7"/>
  <c r="D13" i="7"/>
  <c r="C13" i="7"/>
  <c r="G12" i="7"/>
  <c r="F12" i="7"/>
  <c r="E12" i="7"/>
  <c r="D12" i="7"/>
  <c r="C12" i="7"/>
  <c r="H12" i="7" s="1"/>
  <c r="G11" i="7"/>
  <c r="F11" i="7"/>
  <c r="E11" i="7"/>
  <c r="D11" i="7"/>
  <c r="H11" i="7" s="1"/>
  <c r="C11" i="7"/>
  <c r="G10" i="7"/>
  <c r="F10" i="7"/>
  <c r="E10" i="7"/>
  <c r="D10" i="7"/>
  <c r="C10" i="7"/>
  <c r="G9" i="7"/>
  <c r="F9" i="7"/>
  <c r="H9" i="7" s="1"/>
  <c r="E9" i="7"/>
  <c r="D9" i="7"/>
  <c r="C9" i="7"/>
  <c r="G8" i="7"/>
  <c r="G32" i="7" s="1"/>
  <c r="F8" i="7"/>
  <c r="E8" i="7"/>
  <c r="D8" i="7"/>
  <c r="C8" i="7"/>
  <c r="C32" i="7" s="1"/>
  <c r="G7" i="7"/>
  <c r="F7" i="7"/>
  <c r="E7" i="7"/>
  <c r="D7" i="7"/>
  <c r="H7" i="7" s="1"/>
  <c r="C7" i="7"/>
  <c r="G6" i="7"/>
  <c r="F6" i="7"/>
  <c r="E6" i="7"/>
  <c r="E32" i="7" s="1"/>
  <c r="D6" i="7"/>
  <c r="C6" i="7"/>
  <c r="G5" i="7"/>
  <c r="F5" i="7"/>
  <c r="H5" i="7" s="1"/>
  <c r="E5" i="7"/>
  <c r="D5" i="7"/>
  <c r="C5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6" i="7"/>
  <c r="H14" i="7"/>
  <c r="H10" i="7"/>
  <c r="H6" i="7"/>
  <c r="D32" i="7"/>
  <c r="F2" i="4"/>
  <c r="J2" i="4"/>
  <c r="K3" i="4"/>
  <c r="F3" i="4"/>
  <c r="J3" i="4"/>
  <c r="K4" i="4" s="1"/>
  <c r="F4" i="4"/>
  <c r="J4" i="4"/>
  <c r="K5" i="4" s="1"/>
  <c r="F5" i="4"/>
  <c r="J5" i="4"/>
  <c r="K6" i="4" s="1"/>
  <c r="F6" i="4"/>
  <c r="J6" i="4"/>
  <c r="K7" i="4" s="1"/>
  <c r="F7" i="4"/>
  <c r="J7" i="4"/>
  <c r="K8" i="4" s="1"/>
  <c r="F8" i="4"/>
  <c r="J8" i="4"/>
  <c r="K9" i="4" s="1"/>
  <c r="F9" i="4"/>
  <c r="J9" i="4"/>
  <c r="K10" i="4" s="1"/>
  <c r="F10" i="4"/>
  <c r="J10" i="4"/>
  <c r="K11" i="4" s="1"/>
  <c r="F11" i="4"/>
  <c r="J11" i="4"/>
  <c r="K12" i="4" s="1"/>
  <c r="F12" i="4"/>
  <c r="J12" i="4"/>
  <c r="K13" i="4" s="1"/>
  <c r="F13" i="4"/>
  <c r="J13" i="4"/>
  <c r="K14" i="4" s="1"/>
  <c r="F14" i="4"/>
  <c r="J14" i="4"/>
  <c r="K15" i="4" s="1"/>
  <c r="F15" i="4"/>
  <c r="J15" i="4"/>
  <c r="J16" i="4" s="1"/>
  <c r="F17" i="4"/>
  <c r="J17" i="4"/>
  <c r="K18" i="4" s="1"/>
  <c r="F18" i="4"/>
  <c r="J18" i="4"/>
  <c r="K19" i="4" s="1"/>
  <c r="F19" i="4"/>
  <c r="J19" i="4"/>
  <c r="K20" i="4" s="1"/>
  <c r="F20" i="4"/>
  <c r="J20" i="4"/>
  <c r="K21" i="4" s="1"/>
  <c r="F21" i="4"/>
  <c r="J21" i="4"/>
  <c r="K22" i="4" s="1"/>
  <c r="F22" i="4"/>
  <c r="J22" i="4"/>
  <c r="K23" i="4" s="1"/>
  <c r="F23" i="4"/>
  <c r="J23" i="4"/>
  <c r="K24" i="4" s="1"/>
  <c r="F24" i="4"/>
  <c r="J24" i="4"/>
  <c r="K25" i="4" s="1"/>
  <c r="F25" i="4"/>
  <c r="J25" i="4"/>
  <c r="K26" i="4" s="1"/>
  <c r="F26" i="4"/>
  <c r="J26" i="4"/>
  <c r="K27" i="4" s="1"/>
  <c r="F27" i="4"/>
  <c r="J27" i="4"/>
  <c r="K28" i="4" s="1"/>
  <c r="F28" i="4"/>
  <c r="J28" i="4"/>
  <c r="K29" i="4" s="1"/>
  <c r="F29" i="4"/>
  <c r="J29" i="4"/>
  <c r="K30" i="4" s="1"/>
  <c r="F30" i="4"/>
  <c r="J30" i="4"/>
  <c r="J31" i="4" s="1"/>
  <c r="F32" i="4"/>
  <c r="J32" i="4"/>
  <c r="K33" i="4" s="1"/>
  <c r="F33" i="4"/>
  <c r="J33" i="4"/>
  <c r="K34" i="4" s="1"/>
  <c r="F34" i="4"/>
  <c r="J34" i="4"/>
  <c r="K35" i="4" s="1"/>
  <c r="F35" i="4"/>
  <c r="J35" i="4"/>
  <c r="K36" i="4" s="1"/>
  <c r="F36" i="4"/>
  <c r="J36" i="4"/>
  <c r="K37" i="4" s="1"/>
  <c r="F37" i="4"/>
  <c r="J37" i="4"/>
  <c r="K38" i="4" s="1"/>
  <c r="F38" i="4"/>
  <c r="J38" i="4"/>
  <c r="J39" i="4" s="1"/>
  <c r="F40" i="4"/>
  <c r="J40" i="4"/>
  <c r="K41" i="4" s="1"/>
  <c r="F41" i="4"/>
  <c r="J41" i="4"/>
  <c r="K42" i="4" s="1"/>
  <c r="F42" i="4"/>
  <c r="J42" i="4"/>
  <c r="K43" i="4" s="1"/>
  <c r="F43" i="4"/>
  <c r="J43" i="4"/>
  <c r="K44" i="4" s="1"/>
  <c r="F44" i="4"/>
  <c r="J44" i="4"/>
  <c r="K45" i="4" s="1"/>
  <c r="F45" i="4"/>
  <c r="J45" i="4"/>
  <c r="K46" i="4" s="1"/>
  <c r="F46" i="4"/>
  <c r="J46" i="4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F47" i="4"/>
  <c r="F48" i="4"/>
  <c r="K48" i="4"/>
  <c r="F49" i="4"/>
  <c r="K49" i="4"/>
  <c r="F50" i="4"/>
  <c r="K50" i="4"/>
  <c r="F51" i="4"/>
  <c r="K51" i="4"/>
  <c r="F52" i="4"/>
  <c r="K52" i="4"/>
  <c r="F53" i="4"/>
  <c r="K53" i="4"/>
  <c r="F54" i="4"/>
  <c r="K54" i="4"/>
  <c r="F55" i="4"/>
  <c r="K55" i="4"/>
  <c r="F56" i="4"/>
  <c r="K56" i="4"/>
  <c r="F57" i="4"/>
  <c r="K57" i="4"/>
  <c r="F58" i="4"/>
  <c r="K58" i="4"/>
  <c r="F59" i="4"/>
  <c r="K59" i="4"/>
  <c r="F60" i="4"/>
  <c r="K60" i="4"/>
  <c r="F61" i="4"/>
  <c r="K61" i="4"/>
  <c r="F62" i="4"/>
  <c r="K62" i="4"/>
  <c r="F63" i="4"/>
  <c r="K63" i="4"/>
  <c r="F64" i="4"/>
  <c r="K64" i="4"/>
  <c r="F65" i="4"/>
  <c r="K65" i="4"/>
  <c r="F66" i="4"/>
  <c r="K66" i="4"/>
  <c r="H6" i="28" l="1"/>
  <c r="I6" i="28"/>
  <c r="H22" i="28"/>
  <c r="I22" i="28"/>
  <c r="H7" i="28"/>
  <c r="I7" i="28"/>
  <c r="H23" i="28"/>
  <c r="I23" i="28"/>
  <c r="H8" i="28"/>
  <c r="I8" i="28"/>
  <c r="H24" i="28"/>
  <c r="I24" i="28"/>
  <c r="H9" i="28"/>
  <c r="I9" i="28"/>
  <c r="H25" i="28"/>
  <c r="I25" i="28"/>
  <c r="H10" i="28"/>
  <c r="I10" i="28"/>
  <c r="H26" i="28"/>
  <c r="I26" i="28"/>
  <c r="H11" i="28"/>
  <c r="I11" i="28"/>
  <c r="H27" i="28"/>
  <c r="I27" i="28"/>
  <c r="H12" i="28"/>
  <c r="I12" i="28"/>
  <c r="H28" i="28"/>
  <c r="I28" i="28"/>
  <c r="H13" i="28"/>
  <c r="I13" i="28"/>
  <c r="H29" i="28"/>
  <c r="I29" i="28"/>
  <c r="H14" i="28"/>
  <c r="I14" i="28"/>
  <c r="H30" i="28"/>
  <c r="I30" i="28"/>
  <c r="H15" i="28"/>
  <c r="I15" i="28"/>
  <c r="H31" i="28"/>
  <c r="I31" i="28"/>
  <c r="H16" i="28"/>
  <c r="I16" i="28"/>
  <c r="H32" i="28"/>
  <c r="I32" i="28"/>
  <c r="H17" i="28"/>
  <c r="I17" i="28"/>
  <c r="H33" i="28"/>
  <c r="I33" i="28"/>
  <c r="H18" i="28"/>
  <c r="I18" i="28"/>
  <c r="H3" i="28"/>
  <c r="I3" i="28"/>
  <c r="H19" i="28"/>
  <c r="I19" i="28"/>
  <c r="H4" i="28"/>
  <c r="I4" i="28"/>
  <c r="H20" i="28"/>
  <c r="I20" i="28"/>
  <c r="H5" i="28"/>
  <c r="I5" i="28"/>
  <c r="H21" i="28"/>
  <c r="I21" i="28"/>
  <c r="H2" i="28"/>
  <c r="I2" i="28"/>
  <c r="E6" i="28"/>
  <c r="G6" i="28"/>
  <c r="E22" i="28"/>
  <c r="G22" i="28"/>
  <c r="E7" i="28"/>
  <c r="G7" i="28"/>
  <c r="E23" i="28"/>
  <c r="G23" i="28"/>
  <c r="E8" i="28"/>
  <c r="G8" i="28"/>
  <c r="E24" i="28"/>
  <c r="G24" i="28"/>
  <c r="E9" i="28"/>
  <c r="G9" i="28"/>
  <c r="E25" i="28"/>
  <c r="G25" i="28"/>
  <c r="E10" i="28"/>
  <c r="G10" i="28"/>
  <c r="E26" i="28"/>
  <c r="G26" i="28"/>
  <c r="E11" i="28"/>
  <c r="G11" i="28"/>
  <c r="E27" i="28"/>
  <c r="G27" i="28"/>
  <c r="E12" i="28"/>
  <c r="G12" i="28"/>
  <c r="E28" i="28"/>
  <c r="G28" i="28"/>
  <c r="E13" i="28"/>
  <c r="G13" i="28"/>
  <c r="E29" i="28"/>
  <c r="G29" i="28"/>
  <c r="E14" i="28"/>
  <c r="G14" i="28"/>
  <c r="E30" i="28"/>
  <c r="G30" i="28"/>
  <c r="E15" i="28"/>
  <c r="G15" i="28"/>
  <c r="E31" i="28"/>
  <c r="G31" i="28"/>
  <c r="E16" i="28"/>
  <c r="G16" i="28"/>
  <c r="E32" i="28"/>
  <c r="G32" i="28"/>
  <c r="E17" i="28"/>
  <c r="G17" i="28"/>
  <c r="E33" i="28"/>
  <c r="G33" i="28"/>
  <c r="E18" i="28"/>
  <c r="G18" i="28"/>
  <c r="E3" i="28"/>
  <c r="G3" i="28"/>
  <c r="E19" i="28"/>
  <c r="G19" i="28"/>
  <c r="E4" i="28"/>
  <c r="G4" i="28"/>
  <c r="E20" i="28"/>
  <c r="G20" i="28"/>
  <c r="E5" i="28"/>
  <c r="G5" i="28"/>
  <c r="E21" i="28"/>
  <c r="G21" i="28"/>
  <c r="E2" i="28"/>
  <c r="G2" i="28"/>
  <c r="C6" i="28"/>
  <c r="D6" i="28"/>
  <c r="C22" i="28"/>
  <c r="D22" i="28"/>
  <c r="C7" i="28"/>
  <c r="D7" i="28"/>
  <c r="C23" i="28"/>
  <c r="D23" i="28"/>
  <c r="C8" i="28"/>
  <c r="D8" i="28"/>
  <c r="C24" i="28"/>
  <c r="D24" i="28"/>
  <c r="C9" i="28"/>
  <c r="D9" i="28"/>
  <c r="C25" i="28"/>
  <c r="D25" i="28"/>
  <c r="C10" i="28"/>
  <c r="D10" i="28"/>
  <c r="C26" i="28"/>
  <c r="D26" i="28"/>
  <c r="C11" i="28"/>
  <c r="D11" i="28"/>
  <c r="C27" i="28"/>
  <c r="D27" i="28"/>
  <c r="C12" i="28"/>
  <c r="D12" i="28"/>
  <c r="C28" i="28"/>
  <c r="D28" i="28"/>
  <c r="C13" i="28"/>
  <c r="D13" i="28"/>
  <c r="C29" i="28"/>
  <c r="D29" i="28"/>
  <c r="C14" i="28"/>
  <c r="D14" i="28"/>
  <c r="C30" i="28"/>
  <c r="D30" i="28"/>
  <c r="C15" i="28"/>
  <c r="D15" i="28"/>
  <c r="C31" i="28"/>
  <c r="D31" i="28"/>
  <c r="C16" i="28"/>
  <c r="D16" i="28"/>
  <c r="C32" i="28"/>
  <c r="D32" i="28"/>
  <c r="C17" i="28"/>
  <c r="D17" i="28"/>
  <c r="C33" i="28"/>
  <c r="D33" i="28"/>
  <c r="C18" i="28"/>
  <c r="D18" i="28"/>
  <c r="C3" i="28"/>
  <c r="D3" i="28"/>
  <c r="C19" i="28"/>
  <c r="D19" i="28"/>
  <c r="C4" i="28"/>
  <c r="D4" i="28"/>
  <c r="C20" i="28"/>
  <c r="D20" i="28"/>
  <c r="C5" i="28"/>
  <c r="D5" i="28"/>
  <c r="C21" i="28"/>
  <c r="D21" i="28"/>
  <c r="C2" i="28"/>
  <c r="D2" i="28"/>
  <c r="L6" i="28"/>
  <c r="Q6" i="28" s="1"/>
  <c r="L22" i="28"/>
  <c r="M22" i="28" s="1"/>
  <c r="L7" i="28"/>
  <c r="Q7" i="28" s="1"/>
  <c r="L23" i="28"/>
  <c r="P23" i="28" s="1"/>
  <c r="L8" i="28"/>
  <c r="Q8" i="28" s="1"/>
  <c r="L24" i="28"/>
  <c r="P24" i="28" s="1"/>
  <c r="L9" i="28"/>
  <c r="P9" i="28" s="1"/>
  <c r="L25" i="28"/>
  <c r="Q25" i="28" s="1"/>
  <c r="L10" i="28"/>
  <c r="Q10" i="28" s="1"/>
  <c r="L26" i="28"/>
  <c r="Q26" i="28" s="1"/>
  <c r="L11" i="28"/>
  <c r="P11" i="28" s="1"/>
  <c r="L27" i="28"/>
  <c r="Q27" i="28" s="1"/>
  <c r="L12" i="28"/>
  <c r="Q12" i="28" s="1"/>
  <c r="L28" i="28"/>
  <c r="Q28" i="28" s="1"/>
  <c r="L13" i="28"/>
  <c r="Q13" i="28" s="1"/>
  <c r="L29" i="28"/>
  <c r="Q29" i="28" s="1"/>
  <c r="L14" i="28"/>
  <c r="Q14" i="28" s="1"/>
  <c r="L30" i="28"/>
  <c r="Q30" i="28" s="1"/>
  <c r="L15" i="28"/>
  <c r="Q15" i="28" s="1"/>
  <c r="L31" i="28"/>
  <c r="Q31" i="28" s="1"/>
  <c r="L16" i="28"/>
  <c r="Q16" i="28" s="1"/>
  <c r="L32" i="28"/>
  <c r="Q32" i="28" s="1"/>
  <c r="L17" i="28"/>
  <c r="Q17" i="28" s="1"/>
  <c r="L33" i="28"/>
  <c r="Q33" i="28" s="1"/>
  <c r="L18" i="28"/>
  <c r="Q18" i="28" s="1"/>
  <c r="L3" i="28"/>
  <c r="Q3" i="28" s="1"/>
  <c r="L19" i="28"/>
  <c r="Q19" i="28" s="1"/>
  <c r="L4" i="28"/>
  <c r="Q4" i="28" s="1"/>
  <c r="L20" i="28"/>
  <c r="Q20" i="28" s="1"/>
  <c r="L5" i="28"/>
  <c r="Q5" i="28" s="1"/>
  <c r="L21" i="28"/>
  <c r="Q21" i="28" s="1"/>
  <c r="M24" i="28"/>
  <c r="N24" i="28"/>
  <c r="N26" i="28"/>
  <c r="O4" i="4"/>
  <c r="D4" i="4" s="1"/>
  <c r="O56" i="4"/>
  <c r="I56" i="4" s="1"/>
  <c r="O25" i="4"/>
  <c r="E25" i="4" s="1"/>
  <c r="O20" i="4"/>
  <c r="I20" i="4" s="1"/>
  <c r="O45" i="4"/>
  <c r="C45" i="4" s="1"/>
  <c r="O46" i="4"/>
  <c r="D46" i="4" s="1"/>
  <c r="O36" i="4"/>
  <c r="L36" i="4" s="1"/>
  <c r="Q36" i="4" s="1"/>
  <c r="O29" i="4"/>
  <c r="L29" i="4" s="1"/>
  <c r="Q29" i="4" s="1"/>
  <c r="O11" i="4"/>
  <c r="O7" i="4"/>
  <c r="O6" i="4"/>
  <c r="C6" i="4" s="1"/>
  <c r="O14" i="4"/>
  <c r="I14" i="4" s="1"/>
  <c r="O13" i="4"/>
  <c r="O15" i="4"/>
  <c r="O10" i="4"/>
  <c r="C10" i="4" s="1"/>
  <c r="O5" i="4"/>
  <c r="O12" i="4"/>
  <c r="O22" i="4"/>
  <c r="O34" i="4"/>
  <c r="O33" i="4"/>
  <c r="O38" i="4"/>
  <c r="O37" i="4"/>
  <c r="O9" i="4"/>
  <c r="O30" i="4"/>
  <c r="O3" i="4"/>
  <c r="O47" i="4"/>
  <c r="O55" i="4"/>
  <c r="G55" i="4" s="1"/>
  <c r="O63" i="4"/>
  <c r="D63" i="4" s="1"/>
  <c r="O50" i="4"/>
  <c r="H50" i="4" s="1"/>
  <c r="O58" i="4"/>
  <c r="O66" i="4"/>
  <c r="E66" i="4" s="1"/>
  <c r="O53" i="4"/>
  <c r="I53" i="4" s="1"/>
  <c r="O64" i="4"/>
  <c r="E64" i="4" s="1"/>
  <c r="O51" i="4"/>
  <c r="G51" i="4" s="1"/>
  <c r="O59" i="4"/>
  <c r="E59" i="4" s="1"/>
  <c r="O43" i="4"/>
  <c r="O54" i="4"/>
  <c r="E54" i="4" s="1"/>
  <c r="O62" i="4"/>
  <c r="E62" i="4" s="1"/>
  <c r="O40" i="4"/>
  <c r="O8" i="4"/>
  <c r="O48" i="4"/>
  <c r="E48" i="4" s="1"/>
  <c r="O42" i="4"/>
  <c r="O60" i="4"/>
  <c r="G60" i="4" s="1"/>
  <c r="O49" i="4"/>
  <c r="E49" i="4" s="1"/>
  <c r="O28" i="4"/>
  <c r="O19" i="4"/>
  <c r="H19" i="4" s="1"/>
  <c r="O27" i="4"/>
  <c r="C27" i="4" s="1"/>
  <c r="O26" i="4"/>
  <c r="O23" i="4"/>
  <c r="C23" i="4" s="1"/>
  <c r="O18" i="4"/>
  <c r="O17" i="4"/>
  <c r="O32" i="4"/>
  <c r="G32" i="4" s="1"/>
  <c r="O2" i="4"/>
  <c r="D2" i="4" s="1"/>
  <c r="O21" i="4"/>
  <c r="O35" i="4"/>
  <c r="O41" i="4"/>
  <c r="O52" i="4"/>
  <c r="H52" i="4" s="1"/>
  <c r="O65" i="4"/>
  <c r="G65" i="4" s="1"/>
  <c r="H8" i="7"/>
  <c r="H32" i="7" s="1"/>
  <c r="O44" i="4"/>
  <c r="O61" i="4"/>
  <c r="C61" i="4" s="1"/>
  <c r="O57" i="4"/>
  <c r="C57" i="4" s="1"/>
  <c r="O24" i="4"/>
  <c r="F32" i="7"/>
  <c r="N6" i="25"/>
  <c r="L6" i="25"/>
  <c r="M6" i="25" s="1"/>
  <c r="H14" i="25"/>
  <c r="F7" i="25"/>
  <c r="K15" i="25"/>
  <c r="J10" i="25"/>
  <c r="H16" i="25"/>
  <c r="I42" i="25"/>
  <c r="I46" i="25"/>
  <c r="I87" i="25"/>
  <c r="I63" i="25"/>
  <c r="H56" i="25"/>
  <c r="I68" i="25"/>
  <c r="I6" i="25"/>
  <c r="T1" i="25" s="1"/>
  <c r="H34" i="25"/>
  <c r="I70" i="25"/>
  <c r="H17" i="25"/>
  <c r="E8" i="25"/>
  <c r="F8" i="25" s="1"/>
  <c r="E12" i="25"/>
  <c r="F12" i="25" s="1"/>
  <c r="E9" i="25"/>
  <c r="F9" i="25" s="1"/>
  <c r="E11" i="25"/>
  <c r="F11" i="25" s="1"/>
  <c r="E13" i="25"/>
  <c r="F13" i="25" s="1"/>
  <c r="E19" i="25"/>
  <c r="F19" i="25" s="1"/>
  <c r="E21" i="25"/>
  <c r="F21" i="25" s="1"/>
  <c r="E23" i="25"/>
  <c r="F23" i="25" s="1"/>
  <c r="E25" i="25"/>
  <c r="F25" i="25" s="1"/>
  <c r="E27" i="25"/>
  <c r="F27" i="25" s="1"/>
  <c r="I16" i="25"/>
  <c r="K18" i="25"/>
  <c r="I24" i="25"/>
  <c r="I20" i="25"/>
  <c r="H36" i="25"/>
  <c r="H98" i="25"/>
  <c r="I95" i="25"/>
  <c r="H76" i="25"/>
  <c r="H79" i="25"/>
  <c r="H43" i="25"/>
  <c r="I54" i="25"/>
  <c r="I39" i="25"/>
  <c r="H26" i="25"/>
  <c r="K6" i="25"/>
  <c r="H38" i="25"/>
  <c r="I38" i="25"/>
  <c r="L8" i="25"/>
  <c r="J20" i="25"/>
  <c r="H24" i="25"/>
  <c r="I7" i="25"/>
  <c r="K23" i="25"/>
  <c r="H33" i="25"/>
  <c r="I37" i="25"/>
  <c r="H70" i="25"/>
  <c r="I67" i="25"/>
  <c r="H80" i="25"/>
  <c r="I88" i="25"/>
  <c r="I104" i="25"/>
  <c r="H93" i="25"/>
  <c r="I73" i="25"/>
  <c r="I47" i="25"/>
  <c r="H25" i="25"/>
  <c r="E18" i="25"/>
  <c r="F18" i="25" s="1"/>
  <c r="E29" i="25"/>
  <c r="F29" i="25" s="1"/>
  <c r="E20" i="25"/>
  <c r="F20" i="25" s="1"/>
  <c r="E22" i="25"/>
  <c r="F22" i="25" s="1"/>
  <c r="E10" i="25"/>
  <c r="F10" i="25" s="1"/>
  <c r="E16" i="25"/>
  <c r="F16" i="25" s="1"/>
  <c r="E24" i="25"/>
  <c r="F24" i="25" s="1"/>
  <c r="E26" i="25"/>
  <c r="F26" i="25" s="1"/>
  <c r="E28" i="25"/>
  <c r="F28" i="25" s="1"/>
  <c r="I10" i="25"/>
  <c r="I18" i="25"/>
  <c r="I23" i="25"/>
  <c r="H15" i="25"/>
  <c r="K26" i="25"/>
  <c r="I105" i="25"/>
  <c r="K28" i="25"/>
  <c r="I74" i="25"/>
  <c r="I81" i="25"/>
  <c r="I94" i="25"/>
  <c r="H104" i="25"/>
  <c r="H83" i="25"/>
  <c r="H84" i="25"/>
  <c r="J24" i="25"/>
  <c r="H18" i="25"/>
  <c r="I8" i="25"/>
  <c r="H23" i="25"/>
  <c r="J16" i="25"/>
  <c r="H10" i="25"/>
  <c r="K11" i="25"/>
  <c r="J23" i="25"/>
  <c r="K19" i="25"/>
  <c r="I15" i="25"/>
  <c r="J19" i="25"/>
  <c r="J9" i="25"/>
  <c r="J15" i="25"/>
  <c r="H22" i="25"/>
  <c r="J11" i="25"/>
  <c r="I19" i="25"/>
  <c r="J22" i="25"/>
  <c r="H39" i="25"/>
  <c r="H28" i="25"/>
  <c r="I27" i="25"/>
  <c r="H42" i="25"/>
  <c r="H73" i="25"/>
  <c r="I61" i="25"/>
  <c r="H95" i="25"/>
  <c r="I62" i="25"/>
  <c r="I78" i="25"/>
  <c r="H49" i="25"/>
  <c r="I82" i="25"/>
  <c r="H92" i="25"/>
  <c r="H72" i="25"/>
  <c r="I99" i="25"/>
  <c r="H62" i="25"/>
  <c r="J29" i="25"/>
  <c r="H82" i="25"/>
  <c r="H40" i="25"/>
  <c r="I29" i="25"/>
  <c r="H29" i="25"/>
  <c r="I21" i="25"/>
  <c r="K10" i="25"/>
  <c r="J13" i="25"/>
  <c r="J17" i="25"/>
  <c r="H8" i="25"/>
  <c r="K8" i="25"/>
  <c r="K7" i="25"/>
  <c r="K22" i="25"/>
  <c r="K9" i="25"/>
  <c r="H13" i="25"/>
  <c r="K20" i="25"/>
  <c r="K16" i="25"/>
  <c r="J26" i="25"/>
  <c r="K12" i="25"/>
  <c r="H31" i="25"/>
  <c r="H105" i="25"/>
  <c r="I44" i="25"/>
  <c r="H30" i="25"/>
  <c r="H89" i="25"/>
  <c r="H61" i="25"/>
  <c r="H54" i="25"/>
  <c r="H81" i="25"/>
  <c r="I85" i="25"/>
  <c r="I98" i="25"/>
  <c r="J18" i="25"/>
  <c r="J25" i="25"/>
  <c r="I84" i="25"/>
  <c r="I72" i="25"/>
  <c r="H88" i="25"/>
  <c r="H64" i="25"/>
  <c r="H94" i="25"/>
  <c r="H74" i="25"/>
  <c r="I91" i="25"/>
  <c r="H55" i="25"/>
  <c r="I17" i="25"/>
  <c r="I11" i="25"/>
  <c r="I22" i="25"/>
  <c r="H19" i="25"/>
  <c r="I14" i="25"/>
  <c r="I25" i="25"/>
  <c r="H51" i="25"/>
  <c r="H44" i="25"/>
  <c r="H57" i="25"/>
  <c r="H103" i="25"/>
  <c r="H99" i="25"/>
  <c r="H7" i="25"/>
  <c r="I80" i="25"/>
  <c r="I60" i="25"/>
  <c r="H60" i="25"/>
  <c r="I103" i="25"/>
  <c r="H86" i="25"/>
  <c r="I52" i="25"/>
  <c r="J27" i="25"/>
  <c r="H27" i="25"/>
  <c r="K13" i="25"/>
  <c r="J12" i="25"/>
  <c r="K21" i="25"/>
  <c r="I12" i="25"/>
  <c r="J21" i="25"/>
  <c r="K24" i="25"/>
  <c r="J14" i="25"/>
  <c r="I26" i="25"/>
  <c r="J28" i="25"/>
  <c r="I40" i="25"/>
  <c r="I48" i="25"/>
  <c r="H53" i="25"/>
  <c r="I93" i="25"/>
  <c r="H85" i="25"/>
  <c r="H11" i="25"/>
  <c r="I92" i="25"/>
  <c r="H71" i="25"/>
  <c r="T3" i="25"/>
  <c r="H6" i="25"/>
  <c r="T2" i="25" s="1"/>
  <c r="I32" i="25"/>
  <c r="H32" i="25"/>
  <c r="H35" i="25"/>
  <c r="I35" i="25"/>
  <c r="I36" i="25"/>
  <c r="H59" i="25"/>
  <c r="I59" i="25"/>
  <c r="I66" i="25"/>
  <c r="H66" i="25"/>
  <c r="I76" i="25"/>
  <c r="I31" i="25"/>
  <c r="I34" i="25"/>
  <c r="I51" i="25"/>
  <c r="R51" i="25"/>
  <c r="I53" i="25"/>
  <c r="H63" i="25"/>
  <c r="H65" i="25"/>
  <c r="I65" i="25"/>
  <c r="H87" i="25"/>
  <c r="R87" i="25"/>
  <c r="I90" i="25"/>
  <c r="H90" i="25"/>
  <c r="I100" i="25"/>
  <c r="H100" i="25"/>
  <c r="R104" i="25"/>
  <c r="I43" i="25"/>
  <c r="H48" i="25"/>
  <c r="H50" i="25"/>
  <c r="I69" i="25"/>
  <c r="H69" i="25"/>
  <c r="H77" i="25"/>
  <c r="I86" i="25"/>
  <c r="I97" i="25"/>
  <c r="H97" i="25"/>
  <c r="R33" i="25"/>
  <c r="R39" i="25"/>
  <c r="R46" i="25"/>
  <c r="H47" i="25"/>
  <c r="I56" i="25"/>
  <c r="I64" i="25"/>
  <c r="I79" i="25"/>
  <c r="R84" i="25"/>
  <c r="I96" i="25"/>
  <c r="R99" i="25"/>
  <c r="I101" i="25"/>
  <c r="H101" i="25"/>
  <c r="E14" i="25"/>
  <c r="F14" i="25" s="1"/>
  <c r="E17" i="25"/>
  <c r="F17" i="25" s="1"/>
  <c r="I45" i="25"/>
  <c r="H46" i="25"/>
  <c r="H52" i="25"/>
  <c r="I55" i="25"/>
  <c r="R55" i="25"/>
  <c r="I58" i="25"/>
  <c r="R58" i="25"/>
  <c r="R61" i="25"/>
  <c r="H68" i="25"/>
  <c r="R72" i="25"/>
  <c r="R82" i="25"/>
  <c r="I89" i="25"/>
  <c r="R92" i="25"/>
  <c r="J7" i="25"/>
  <c r="I9" i="25"/>
  <c r="H12" i="25"/>
  <c r="K14" i="25"/>
  <c r="K17" i="25"/>
  <c r="H20" i="25"/>
  <c r="K27" i="25"/>
  <c r="K29" i="25"/>
  <c r="I33" i="25"/>
  <c r="I41" i="25"/>
  <c r="H41" i="25"/>
  <c r="I49" i="25"/>
  <c r="I57" i="25"/>
  <c r="R60" i="25"/>
  <c r="H67" i="25"/>
  <c r="I71" i="25"/>
  <c r="H75" i="25"/>
  <c r="I75" i="25"/>
  <c r="H78" i="25"/>
  <c r="R81" i="25"/>
  <c r="H91" i="25"/>
  <c r="I102" i="25"/>
  <c r="H102" i="25"/>
  <c r="R105" i="25"/>
  <c r="N7" i="28" l="1"/>
  <c r="N9" i="28"/>
  <c r="N20" i="28"/>
  <c r="N10" i="28"/>
  <c r="M16" i="28"/>
  <c r="M18" i="28"/>
  <c r="N12" i="28"/>
  <c r="H56" i="4"/>
  <c r="C56" i="4"/>
  <c r="G56" i="4"/>
  <c r="N29" i="28"/>
  <c r="D56" i="4"/>
  <c r="N11" i="28"/>
  <c r="I4" i="4"/>
  <c r="N21" i="28"/>
  <c r="N16" i="28"/>
  <c r="N13" i="28"/>
  <c r="M7" i="28"/>
  <c r="N18" i="28"/>
  <c r="N14" i="28"/>
  <c r="M12" i="28"/>
  <c r="M10" i="28"/>
  <c r="N8" i="28"/>
  <c r="M19" i="28"/>
  <c r="M17" i="28"/>
  <c r="N19" i="28"/>
  <c r="N17" i="28"/>
  <c r="N30" i="28"/>
  <c r="M26" i="28"/>
  <c r="M9" i="28"/>
  <c r="M21" i="28"/>
  <c r="M3" i="28"/>
  <c r="M30" i="28"/>
  <c r="M20" i="28"/>
  <c r="M29" i="28"/>
  <c r="P7" i="28"/>
  <c r="N5" i="28"/>
  <c r="N32" i="28"/>
  <c r="N15" i="28"/>
  <c r="M13" i="28"/>
  <c r="M11" i="28"/>
  <c r="N23" i="28"/>
  <c r="N6" i="28"/>
  <c r="M5" i="28"/>
  <c r="M32" i="28"/>
  <c r="M15" i="28"/>
  <c r="N25" i="28"/>
  <c r="M23" i="28"/>
  <c r="M6" i="28"/>
  <c r="N3" i="28"/>
  <c r="M25" i="28"/>
  <c r="P15" i="28"/>
  <c r="P25" i="28"/>
  <c r="N4" i="28"/>
  <c r="N33" i="28"/>
  <c r="N31" i="28"/>
  <c r="N28" i="28"/>
  <c r="N27" i="28"/>
  <c r="N22" i="28"/>
  <c r="P13" i="28"/>
  <c r="M4" i="28"/>
  <c r="M33" i="28"/>
  <c r="M31" i="28"/>
  <c r="M28" i="28"/>
  <c r="M27" i="28"/>
  <c r="P27" i="28"/>
  <c r="M14" i="28"/>
  <c r="M8" i="28"/>
  <c r="P12" i="28"/>
  <c r="P5" i="28"/>
  <c r="P4" i="28"/>
  <c r="P3" i="28"/>
  <c r="P33" i="28"/>
  <c r="P32" i="28"/>
  <c r="P31" i="28"/>
  <c r="P30" i="28"/>
  <c r="P29" i="28"/>
  <c r="P28" i="28"/>
  <c r="P21" i="28"/>
  <c r="P20" i="28"/>
  <c r="P19" i="28"/>
  <c r="P18" i="28"/>
  <c r="P17" i="28"/>
  <c r="P16" i="28"/>
  <c r="P14" i="28"/>
  <c r="P26" i="28"/>
  <c r="Q23" i="28"/>
  <c r="I36" i="4"/>
  <c r="P8" i="28"/>
  <c r="Q11" i="28"/>
  <c r="Q9" i="28"/>
  <c r="P10" i="28"/>
  <c r="Q24" i="28"/>
  <c r="Q22" i="28"/>
  <c r="I45" i="4"/>
  <c r="P6" i="28"/>
  <c r="P22" i="28"/>
  <c r="D45" i="4"/>
  <c r="L25" i="4"/>
  <c r="Q25" i="4" s="1"/>
  <c r="H25" i="4"/>
  <c r="H45" i="4"/>
  <c r="I25" i="4"/>
  <c r="H4" i="4"/>
  <c r="I51" i="4"/>
  <c r="D29" i="4"/>
  <c r="D50" i="4"/>
  <c r="H48" i="4"/>
  <c r="C29" i="4"/>
  <c r="E29" i="4"/>
  <c r="I55" i="4"/>
  <c r="H36" i="4"/>
  <c r="L4" i="4"/>
  <c r="M4" i="4" s="1"/>
  <c r="C4" i="4"/>
  <c r="D36" i="4"/>
  <c r="G36" i="4"/>
  <c r="E4" i="4"/>
  <c r="I29" i="4"/>
  <c r="H66" i="4"/>
  <c r="G4" i="4"/>
  <c r="E36" i="4"/>
  <c r="C36" i="4"/>
  <c r="G49" i="4"/>
  <c r="I61" i="4"/>
  <c r="D19" i="4"/>
  <c r="G29" i="4"/>
  <c r="H29" i="4"/>
  <c r="I6" i="4"/>
  <c r="E6" i="4"/>
  <c r="H10" i="4"/>
  <c r="H49" i="4"/>
  <c r="G6" i="4"/>
  <c r="C49" i="4"/>
  <c r="C65" i="4"/>
  <c r="G25" i="4"/>
  <c r="D54" i="4"/>
  <c r="G10" i="4"/>
  <c r="G45" i="4"/>
  <c r="D53" i="4"/>
  <c r="C55" i="4"/>
  <c r="G52" i="4"/>
  <c r="D66" i="4"/>
  <c r="H20" i="4"/>
  <c r="P29" i="4"/>
  <c r="C46" i="4"/>
  <c r="H55" i="4"/>
  <c r="G53" i="4"/>
  <c r="D32" i="4"/>
  <c r="E2" i="4"/>
  <c r="L20" i="4"/>
  <c r="Q20" i="4" s="1"/>
  <c r="D20" i="4"/>
  <c r="L46" i="4"/>
  <c r="N46" i="4" s="1"/>
  <c r="I46" i="4"/>
  <c r="L45" i="4"/>
  <c r="E45" i="4"/>
  <c r="C25" i="4"/>
  <c r="D25" i="4"/>
  <c r="C53" i="4"/>
  <c r="I63" i="4"/>
  <c r="H32" i="4"/>
  <c r="C32" i="4"/>
  <c r="I48" i="4"/>
  <c r="H23" i="4"/>
  <c r="E46" i="4"/>
  <c r="G46" i="4"/>
  <c r="L56" i="4"/>
  <c r="E56" i="4"/>
  <c r="E20" i="4"/>
  <c r="E52" i="4"/>
  <c r="G20" i="4"/>
  <c r="C20" i="4"/>
  <c r="H46" i="4"/>
  <c r="L19" i="25"/>
  <c r="P19" i="25"/>
  <c r="N19" i="25"/>
  <c r="O19" i="25"/>
  <c r="O20" i="25"/>
  <c r="L20" i="25"/>
  <c r="N20" i="25"/>
  <c r="P20" i="25"/>
  <c r="D41" i="4"/>
  <c r="L41" i="4"/>
  <c r="Q41" i="4" s="1"/>
  <c r="E60" i="4"/>
  <c r="C60" i="4"/>
  <c r="H60" i="4"/>
  <c r="I60" i="4"/>
  <c r="L60" i="4"/>
  <c r="Q60" i="4" s="1"/>
  <c r="H62" i="4"/>
  <c r="G62" i="4"/>
  <c r="I62" i="4"/>
  <c r="L62" i="4"/>
  <c r="Q62" i="4" s="1"/>
  <c r="L58" i="4"/>
  <c r="P58" i="4" s="1"/>
  <c r="C58" i="4"/>
  <c r="G58" i="4"/>
  <c r="D58" i="4"/>
  <c r="I58" i="4"/>
  <c r="G34" i="4"/>
  <c r="I34" i="4"/>
  <c r="D34" i="4"/>
  <c r="C34" i="4"/>
  <c r="L34" i="4"/>
  <c r="Q34" i="4" s="1"/>
  <c r="H34" i="4"/>
  <c r="E34" i="4"/>
  <c r="H5" i="4"/>
  <c r="E5" i="4"/>
  <c r="G5" i="4"/>
  <c r="C5" i="4"/>
  <c r="D5" i="4"/>
  <c r="L5" i="4"/>
  <c r="Q5" i="4" s="1"/>
  <c r="I5" i="4"/>
  <c r="L14" i="4"/>
  <c r="Q14" i="4" s="1"/>
  <c r="G14" i="4"/>
  <c r="H14" i="4"/>
  <c r="P7" i="25"/>
  <c r="N7" i="25"/>
  <c r="O7" i="25"/>
  <c r="L7" i="25"/>
  <c r="M7" i="25" s="1"/>
  <c r="N14" i="25"/>
  <c r="P14" i="25"/>
  <c r="L14" i="25"/>
  <c r="O14" i="25"/>
  <c r="O27" i="25"/>
  <c r="N27" i="25"/>
  <c r="L27" i="25"/>
  <c r="M27" i="25" s="1"/>
  <c r="P27" i="25"/>
  <c r="N18" i="25"/>
  <c r="O18" i="25"/>
  <c r="P18" i="25"/>
  <c r="L18" i="25"/>
  <c r="L26" i="25"/>
  <c r="O26" i="25"/>
  <c r="N26" i="25"/>
  <c r="P26" i="25"/>
  <c r="M8" i="25"/>
  <c r="C24" i="4"/>
  <c r="H24" i="4"/>
  <c r="I24" i="4"/>
  <c r="L24" i="4"/>
  <c r="G24" i="4"/>
  <c r="E24" i="4"/>
  <c r="D24" i="4"/>
  <c r="C41" i="4"/>
  <c r="D18" i="4"/>
  <c r="I18" i="4"/>
  <c r="C18" i="4"/>
  <c r="L18" i="4"/>
  <c r="Q18" i="4" s="1"/>
  <c r="H18" i="4"/>
  <c r="E18" i="4"/>
  <c r="G18" i="4"/>
  <c r="L19" i="4"/>
  <c r="P19" i="4" s="1"/>
  <c r="G19" i="4"/>
  <c r="C19" i="4"/>
  <c r="D60" i="4"/>
  <c r="H42" i="4"/>
  <c r="I42" i="4"/>
  <c r="D42" i="4"/>
  <c r="G42" i="4"/>
  <c r="L42" i="4"/>
  <c r="P42" i="4" s="1"/>
  <c r="C42" i="4"/>
  <c r="E42" i="4"/>
  <c r="C8" i="4"/>
  <c r="E8" i="4"/>
  <c r="D8" i="4"/>
  <c r="I8" i="4"/>
  <c r="G8" i="4"/>
  <c r="L8" i="4"/>
  <c r="H8" i="4"/>
  <c r="I54" i="4"/>
  <c r="L54" i="4"/>
  <c r="P54" i="4" s="1"/>
  <c r="H54" i="4"/>
  <c r="C54" i="4"/>
  <c r="G54" i="4"/>
  <c r="L64" i="4"/>
  <c r="Q64" i="4" s="1"/>
  <c r="D64" i="4"/>
  <c r="C64" i="4"/>
  <c r="G64" i="4"/>
  <c r="I50" i="4"/>
  <c r="L50" i="4"/>
  <c r="P50" i="4" s="1"/>
  <c r="G50" i="4"/>
  <c r="C50" i="4"/>
  <c r="E3" i="4"/>
  <c r="C3" i="4"/>
  <c r="D3" i="4"/>
  <c r="I3" i="4"/>
  <c r="L3" i="4"/>
  <c r="G3" i="4"/>
  <c r="H3" i="4"/>
  <c r="H2" i="4"/>
  <c r="E19" i="4"/>
  <c r="L37" i="4"/>
  <c r="P37" i="4" s="1"/>
  <c r="H37" i="4"/>
  <c r="G37" i="4"/>
  <c r="C37" i="4"/>
  <c r="D37" i="4"/>
  <c r="I37" i="4"/>
  <c r="E37" i="4"/>
  <c r="H22" i="4"/>
  <c r="G22" i="4"/>
  <c r="I22" i="4"/>
  <c r="C22" i="4"/>
  <c r="D22" i="4"/>
  <c r="L22" i="4"/>
  <c r="P22" i="4" s="1"/>
  <c r="E22" i="4"/>
  <c r="L10" i="4"/>
  <c r="E10" i="4"/>
  <c r="D10" i="4"/>
  <c r="L6" i="4"/>
  <c r="Q6" i="4" s="1"/>
  <c r="D6" i="4"/>
  <c r="H6" i="4"/>
  <c r="E14" i="4"/>
  <c r="E41" i="4"/>
  <c r="M29" i="4"/>
  <c r="N29" i="4"/>
  <c r="N11" i="25"/>
  <c r="O11" i="25"/>
  <c r="L11" i="25"/>
  <c r="M11" i="25" s="1"/>
  <c r="P11" i="25"/>
  <c r="L10" i="25"/>
  <c r="P10" i="25"/>
  <c r="O10" i="25"/>
  <c r="N10" i="25"/>
  <c r="G44" i="4"/>
  <c r="D44" i="4"/>
  <c r="H44" i="4"/>
  <c r="C44" i="4"/>
  <c r="I44" i="4"/>
  <c r="L44" i="4"/>
  <c r="Q44" i="4" s="1"/>
  <c r="E44" i="4"/>
  <c r="G41" i="4"/>
  <c r="L27" i="4"/>
  <c r="Q27" i="4" s="1"/>
  <c r="I27" i="4"/>
  <c r="D27" i="4"/>
  <c r="D3" i="25"/>
  <c r="L12" i="25"/>
  <c r="M12" i="25" s="1"/>
  <c r="O12" i="25"/>
  <c r="P12" i="25"/>
  <c r="N12" i="25"/>
  <c r="L17" i="25"/>
  <c r="M17" i="25" s="1"/>
  <c r="N17" i="25"/>
  <c r="P17" i="25"/>
  <c r="O17" i="25"/>
  <c r="P29" i="25"/>
  <c r="N29" i="25"/>
  <c r="O29" i="25"/>
  <c r="L29" i="25"/>
  <c r="P22" i="25"/>
  <c r="L22" i="25"/>
  <c r="O22" i="25"/>
  <c r="N22" i="25"/>
  <c r="N15" i="25"/>
  <c r="L15" i="25"/>
  <c r="P15" i="25"/>
  <c r="O15" i="25"/>
  <c r="O16" i="25"/>
  <c r="N16" i="25"/>
  <c r="L16" i="25"/>
  <c r="M16" i="25" s="1"/>
  <c r="P16" i="25"/>
  <c r="L24" i="25"/>
  <c r="M24" i="25" s="1"/>
  <c r="P24" i="25"/>
  <c r="N24" i="25"/>
  <c r="O24" i="25"/>
  <c r="O8" i="25"/>
  <c r="D57" i="4"/>
  <c r="E57" i="4"/>
  <c r="L57" i="4"/>
  <c r="P57" i="4" s="1"/>
  <c r="I57" i="4"/>
  <c r="G57" i="4"/>
  <c r="L65" i="4"/>
  <c r="P65" i="4" s="1"/>
  <c r="E65" i="4"/>
  <c r="I65" i="4"/>
  <c r="H65" i="4"/>
  <c r="I35" i="4"/>
  <c r="D35" i="4"/>
  <c r="G35" i="4"/>
  <c r="C35" i="4"/>
  <c r="L35" i="4"/>
  <c r="Q35" i="4" s="1"/>
  <c r="E35" i="4"/>
  <c r="H35" i="4"/>
  <c r="L32" i="4"/>
  <c r="P32" i="4" s="1"/>
  <c r="I32" i="4"/>
  <c r="I41" i="4"/>
  <c r="L23" i="4"/>
  <c r="Q23" i="4" s="1"/>
  <c r="G23" i="4"/>
  <c r="D23" i="4"/>
  <c r="D28" i="4"/>
  <c r="I28" i="4"/>
  <c r="E28" i="4"/>
  <c r="H28" i="4"/>
  <c r="G28" i="4"/>
  <c r="C28" i="4"/>
  <c r="L28" i="4"/>
  <c r="P28" i="4" s="1"/>
  <c r="E50" i="4"/>
  <c r="E58" i="4"/>
  <c r="D62" i="4"/>
  <c r="I64" i="4"/>
  <c r="D48" i="4"/>
  <c r="G48" i="4"/>
  <c r="L48" i="4"/>
  <c r="C48" i="4"/>
  <c r="G2" i="4"/>
  <c r="G27" i="4"/>
  <c r="I10" i="4"/>
  <c r="C43" i="4"/>
  <c r="L43" i="4"/>
  <c r="Q43" i="4" s="1"/>
  <c r="I43" i="4"/>
  <c r="D43" i="4"/>
  <c r="G43" i="4"/>
  <c r="E43" i="4"/>
  <c r="H43" i="4"/>
  <c r="L53" i="4"/>
  <c r="P53" i="4" s="1"/>
  <c r="H53" i="4"/>
  <c r="E53" i="4"/>
  <c r="L63" i="4"/>
  <c r="P63" i="4" s="1"/>
  <c r="G63" i="4"/>
  <c r="H63" i="4"/>
  <c r="E63" i="4"/>
  <c r="C63" i="4"/>
  <c r="C30" i="4"/>
  <c r="L30" i="4"/>
  <c r="Q30" i="4" s="1"/>
  <c r="E30" i="4"/>
  <c r="I30" i="4"/>
  <c r="D30" i="4"/>
  <c r="G30" i="4"/>
  <c r="H30" i="4"/>
  <c r="C2" i="4"/>
  <c r="I19" i="4"/>
  <c r="G38" i="4"/>
  <c r="E38" i="4"/>
  <c r="H38" i="4"/>
  <c r="L38" i="4"/>
  <c r="Q38" i="4" s="1"/>
  <c r="C38" i="4"/>
  <c r="D38" i="4"/>
  <c r="I38" i="4"/>
  <c r="E12" i="4"/>
  <c r="C12" i="4"/>
  <c r="D12" i="4"/>
  <c r="H12" i="4"/>
  <c r="I12" i="4"/>
  <c r="G12" i="4"/>
  <c r="L12" i="4"/>
  <c r="P12" i="4" s="1"/>
  <c r="D15" i="4"/>
  <c r="L15" i="4"/>
  <c r="Q15" i="4" s="1"/>
  <c r="I15" i="4"/>
  <c r="H15" i="4"/>
  <c r="G15" i="4"/>
  <c r="E15" i="4"/>
  <c r="C15" i="4"/>
  <c r="L7" i="4"/>
  <c r="P7" i="4" s="1"/>
  <c r="E7" i="4"/>
  <c r="C7" i="4"/>
  <c r="G7" i="4"/>
  <c r="D7" i="4"/>
  <c r="H7" i="4"/>
  <c r="I7" i="4"/>
  <c r="D14" i="4"/>
  <c r="N36" i="4"/>
  <c r="M36" i="4"/>
  <c r="P25" i="25"/>
  <c r="N25" i="25"/>
  <c r="L25" i="25"/>
  <c r="O25" i="25"/>
  <c r="P8" i="25"/>
  <c r="P6" i="25"/>
  <c r="L17" i="4"/>
  <c r="P17" i="4" s="1"/>
  <c r="G17" i="4"/>
  <c r="D17" i="4"/>
  <c r="H17" i="4"/>
  <c r="C17" i="4"/>
  <c r="E17" i="4"/>
  <c r="I17" i="4"/>
  <c r="L51" i="4"/>
  <c r="Q51" i="4" s="1"/>
  <c r="E51" i="4"/>
  <c r="H51" i="4"/>
  <c r="C51" i="4"/>
  <c r="I47" i="4"/>
  <c r="H47" i="4"/>
  <c r="C47" i="4"/>
  <c r="E47" i="4"/>
  <c r="G47" i="4"/>
  <c r="L47" i="4"/>
  <c r="P47" i="4" s="1"/>
  <c r="D47" i="4"/>
  <c r="P28" i="25"/>
  <c r="N28" i="25"/>
  <c r="L28" i="25"/>
  <c r="O28" i="25"/>
  <c r="L21" i="25"/>
  <c r="M21" i="25" s="1"/>
  <c r="O21" i="25"/>
  <c r="P21" i="25"/>
  <c r="N21" i="25"/>
  <c r="P13" i="25"/>
  <c r="N13" i="25"/>
  <c r="O13" i="25"/>
  <c r="L13" i="25"/>
  <c r="L9" i="25"/>
  <c r="M9" i="25" s="1"/>
  <c r="P9" i="25"/>
  <c r="N9" i="25"/>
  <c r="O9" i="25"/>
  <c r="N23" i="25"/>
  <c r="P23" i="25"/>
  <c r="O23" i="25"/>
  <c r="L23" i="25"/>
  <c r="O6" i="25"/>
  <c r="E61" i="4"/>
  <c r="L61" i="4"/>
  <c r="P61" i="4" s="1"/>
  <c r="D61" i="4"/>
  <c r="H61" i="4"/>
  <c r="D51" i="4"/>
  <c r="H57" i="4"/>
  <c r="G61" i="4"/>
  <c r="D65" i="4"/>
  <c r="D52" i="4"/>
  <c r="L52" i="4"/>
  <c r="Q52" i="4" s="1"/>
  <c r="C21" i="4"/>
  <c r="L21" i="4"/>
  <c r="P21" i="4" s="1"/>
  <c r="E21" i="4"/>
  <c r="G21" i="4"/>
  <c r="H21" i="4"/>
  <c r="D21" i="4"/>
  <c r="I21" i="4"/>
  <c r="C14" i="4"/>
  <c r="H41" i="4"/>
  <c r="C26" i="4"/>
  <c r="L26" i="4"/>
  <c r="Q26" i="4" s="1"/>
  <c r="D26" i="4"/>
  <c r="I26" i="4"/>
  <c r="E26" i="4"/>
  <c r="G26" i="4"/>
  <c r="H26" i="4"/>
  <c r="E32" i="4"/>
  <c r="I52" i="4"/>
  <c r="C52" i="4"/>
  <c r="H58" i="4"/>
  <c r="C62" i="4"/>
  <c r="H64" i="4"/>
  <c r="I49" i="4"/>
  <c r="D49" i="4"/>
  <c r="L49" i="4"/>
  <c r="P49" i="4" s="1"/>
  <c r="H27" i="4"/>
  <c r="C40" i="4"/>
  <c r="H40" i="4"/>
  <c r="L40" i="4"/>
  <c r="P40" i="4" s="1"/>
  <c r="E40" i="4"/>
  <c r="D40" i="4"/>
  <c r="G40" i="4"/>
  <c r="I40" i="4"/>
  <c r="L59" i="4"/>
  <c r="Q59" i="4" s="1"/>
  <c r="G59" i="4"/>
  <c r="I59" i="4"/>
  <c r="C59" i="4"/>
  <c r="D59" i="4"/>
  <c r="H59" i="4"/>
  <c r="C66" i="4"/>
  <c r="I66" i="4"/>
  <c r="L66" i="4"/>
  <c r="Q66" i="4" s="1"/>
  <c r="G66" i="4"/>
  <c r="D55" i="4"/>
  <c r="L55" i="4"/>
  <c r="Q55" i="4" s="1"/>
  <c r="E55" i="4"/>
  <c r="G9" i="4"/>
  <c r="H9" i="4"/>
  <c r="E9" i="4"/>
  <c r="I9" i="4"/>
  <c r="C9" i="4"/>
  <c r="D9" i="4"/>
  <c r="L9" i="4"/>
  <c r="P9" i="4" s="1"/>
  <c r="E23" i="4"/>
  <c r="I2" i="4"/>
  <c r="E27" i="4"/>
  <c r="D33" i="4"/>
  <c r="I33" i="4"/>
  <c r="L33" i="4"/>
  <c r="G33" i="4"/>
  <c r="H33" i="4"/>
  <c r="E33" i="4"/>
  <c r="C33" i="4"/>
  <c r="D13" i="4"/>
  <c r="I13" i="4"/>
  <c r="C13" i="4"/>
  <c r="L13" i="4"/>
  <c r="P13" i="4" s="1"/>
  <c r="E13" i="4"/>
  <c r="G13" i="4"/>
  <c r="H13" i="4"/>
  <c r="H11" i="4"/>
  <c r="L11" i="4"/>
  <c r="E11" i="4"/>
  <c r="C11" i="4"/>
  <c r="G11" i="4"/>
  <c r="D11" i="4"/>
  <c r="I11" i="4"/>
  <c r="I23" i="4"/>
  <c r="P36" i="4"/>
  <c r="P64" i="4" l="1"/>
  <c r="N25" i="4"/>
  <c r="M25" i="4"/>
  <c r="P25" i="4"/>
  <c r="Q13" i="4"/>
  <c r="Q46" i="4"/>
  <c r="Q7" i="4"/>
  <c r="P30" i="4"/>
  <c r="M46" i="4"/>
  <c r="Q40" i="4"/>
  <c r="N4" i="4"/>
  <c r="P46" i="4"/>
  <c r="Q4" i="4"/>
  <c r="Q19" i="4"/>
  <c r="P4" i="4"/>
  <c r="P18" i="4"/>
  <c r="P52" i="4"/>
  <c r="P6" i="4"/>
  <c r="Q65" i="4"/>
  <c r="P51" i="4"/>
  <c r="P35" i="4"/>
  <c r="Q54" i="4"/>
  <c r="P34" i="4"/>
  <c r="P15" i="4"/>
  <c r="Q63" i="4"/>
  <c r="P5" i="4"/>
  <c r="N20" i="4"/>
  <c r="Q22" i="4"/>
  <c r="Q28" i="4"/>
  <c r="N45" i="4"/>
  <c r="Q45" i="4"/>
  <c r="P45" i="4"/>
  <c r="M45" i="4"/>
  <c r="P20" i="4"/>
  <c r="M20" i="4"/>
  <c r="Q50" i="4"/>
  <c r="N56" i="4"/>
  <c r="Q56" i="4"/>
  <c r="M56" i="4"/>
  <c r="Q17" i="4"/>
  <c r="P23" i="4"/>
  <c r="P62" i="4"/>
  <c r="Q53" i="4"/>
  <c r="P56" i="4"/>
  <c r="P27" i="4"/>
  <c r="M3" i="4"/>
  <c r="N3" i="4"/>
  <c r="M24" i="4"/>
  <c r="N24" i="4"/>
  <c r="M14" i="25"/>
  <c r="M58" i="4"/>
  <c r="N58" i="4"/>
  <c r="M60" i="4"/>
  <c r="N60" i="4"/>
  <c r="M20" i="25"/>
  <c r="Q17" i="25" s="1"/>
  <c r="R17" i="25" s="1"/>
  <c r="M11" i="4"/>
  <c r="N11" i="4"/>
  <c r="N33" i="4"/>
  <c r="M33" i="4"/>
  <c r="M8" i="4"/>
  <c r="N8" i="4"/>
  <c r="N14" i="4"/>
  <c r="M14" i="4"/>
  <c r="M55" i="4"/>
  <c r="N55" i="4"/>
  <c r="M38" i="4"/>
  <c r="N38" i="4"/>
  <c r="M10" i="4"/>
  <c r="N10" i="4"/>
  <c r="N37" i="4"/>
  <c r="M37" i="4"/>
  <c r="M9" i="4"/>
  <c r="N9" i="4"/>
  <c r="M26" i="4"/>
  <c r="N26" i="4"/>
  <c r="M61" i="4"/>
  <c r="N61" i="4"/>
  <c r="M23" i="25"/>
  <c r="M13" i="25"/>
  <c r="M51" i="4"/>
  <c r="N51" i="4"/>
  <c r="P38" i="4"/>
  <c r="M48" i="4"/>
  <c r="N48" i="4"/>
  <c r="Q48" i="4"/>
  <c r="N57" i="4"/>
  <c r="M57" i="4"/>
  <c r="Q57" i="4"/>
  <c r="N6" i="4"/>
  <c r="M6" i="4"/>
  <c r="P10" i="4"/>
  <c r="Q3" i="4"/>
  <c r="P3" i="4"/>
  <c r="Q8" i="4"/>
  <c r="P8" i="4"/>
  <c r="M42" i="4"/>
  <c r="N42" i="4"/>
  <c r="Q42" i="4"/>
  <c r="N19" i="4"/>
  <c r="M19" i="4"/>
  <c r="Q24" i="4"/>
  <c r="P24" i="4"/>
  <c r="P14" i="4"/>
  <c r="M5" i="4"/>
  <c r="N5" i="4"/>
  <c r="M34" i="4"/>
  <c r="N34" i="4"/>
  <c r="N62" i="4"/>
  <c r="M62" i="4"/>
  <c r="P60" i="4"/>
  <c r="M19" i="25"/>
  <c r="Q11" i="4"/>
  <c r="P33" i="4"/>
  <c r="M59" i="4"/>
  <c r="N59" i="4"/>
  <c r="M49" i="4"/>
  <c r="N49" i="4"/>
  <c r="N12" i="4"/>
  <c r="M12" i="4"/>
  <c r="M53" i="4"/>
  <c r="N53" i="4"/>
  <c r="N43" i="4"/>
  <c r="M43" i="4"/>
  <c r="M32" i="4"/>
  <c r="N32" i="4"/>
  <c r="N27" i="4"/>
  <c r="M27" i="4"/>
  <c r="N44" i="4"/>
  <c r="M44" i="4"/>
  <c r="M18" i="25"/>
  <c r="Q16" i="25" s="1"/>
  <c r="R16" i="25" s="1"/>
  <c r="M41" i="4"/>
  <c r="N41" i="4"/>
  <c r="N66" i="4"/>
  <c r="M66" i="4"/>
  <c r="P59" i="4"/>
  <c r="M21" i="4"/>
  <c r="N21" i="4"/>
  <c r="N47" i="4"/>
  <c r="M47" i="4"/>
  <c r="Q12" i="4"/>
  <c r="M30" i="25"/>
  <c r="M31" i="25" s="1"/>
  <c r="M32" i="25" s="1"/>
  <c r="M33" i="25" s="1"/>
  <c r="M34" i="25" s="1"/>
  <c r="M35" i="25" s="1"/>
  <c r="M36" i="25" s="1"/>
  <c r="M37" i="25" s="1"/>
  <c r="M38" i="25" s="1"/>
  <c r="M39" i="25" s="1"/>
  <c r="M40" i="25" s="1"/>
  <c r="M41" i="25" s="1"/>
  <c r="M42" i="25" s="1"/>
  <c r="M43" i="25" s="1"/>
  <c r="M44" i="25" s="1"/>
  <c r="M45" i="25" s="1"/>
  <c r="M46" i="25" s="1"/>
  <c r="M47" i="25" s="1"/>
  <c r="M48" i="25" s="1"/>
  <c r="M49" i="25" s="1"/>
  <c r="M50" i="25" s="1"/>
  <c r="M51" i="25" s="1"/>
  <c r="M52" i="25" s="1"/>
  <c r="M53" i="25" s="1"/>
  <c r="M54" i="25" s="1"/>
  <c r="M55" i="25" s="1"/>
  <c r="M56" i="25" s="1"/>
  <c r="M57" i="25" s="1"/>
  <c r="M58" i="25" s="1"/>
  <c r="M59" i="25" s="1"/>
  <c r="M60" i="25" s="1"/>
  <c r="M61" i="25" s="1"/>
  <c r="M62" i="25" s="1"/>
  <c r="M63" i="25" s="1"/>
  <c r="M64" i="25" s="1"/>
  <c r="M65" i="25" s="1"/>
  <c r="M66" i="25" s="1"/>
  <c r="M67" i="25" s="1"/>
  <c r="M68" i="25" s="1"/>
  <c r="M69" i="25" s="1"/>
  <c r="M70" i="25" s="1"/>
  <c r="M71" i="25" s="1"/>
  <c r="M72" i="25" s="1"/>
  <c r="M73" i="25" s="1"/>
  <c r="M74" i="25" s="1"/>
  <c r="M75" i="25" s="1"/>
  <c r="M76" i="25" s="1"/>
  <c r="M77" i="25" s="1"/>
  <c r="M78" i="25" s="1"/>
  <c r="M79" i="25" s="1"/>
  <c r="M80" i="25" s="1"/>
  <c r="M81" i="25" s="1"/>
  <c r="M82" i="25" s="1"/>
  <c r="M83" i="25" s="1"/>
  <c r="M84" i="25" s="1"/>
  <c r="M85" i="25" s="1"/>
  <c r="M86" i="25" s="1"/>
  <c r="M87" i="25" s="1"/>
  <c r="M88" i="25" s="1"/>
  <c r="M89" i="25" s="1"/>
  <c r="M90" i="25" s="1"/>
  <c r="M91" i="25" s="1"/>
  <c r="M92" i="25" s="1"/>
  <c r="M93" i="25" s="1"/>
  <c r="M94" i="25" s="1"/>
  <c r="M95" i="25" s="1"/>
  <c r="M96" i="25" s="1"/>
  <c r="M97" i="25" s="1"/>
  <c r="M98" i="25" s="1"/>
  <c r="M99" i="25" s="1"/>
  <c r="M100" i="25" s="1"/>
  <c r="M101" i="25" s="1"/>
  <c r="M102" i="25" s="1"/>
  <c r="M103" i="25" s="1"/>
  <c r="M104" i="25" s="1"/>
  <c r="M105" i="25" s="1"/>
  <c r="M29" i="25"/>
  <c r="M22" i="4"/>
  <c r="N22" i="4"/>
  <c r="P11" i="4"/>
  <c r="M13" i="4"/>
  <c r="N13" i="4"/>
  <c r="Q33" i="4"/>
  <c r="Q9" i="4"/>
  <c r="P55" i="4"/>
  <c r="P66" i="4"/>
  <c r="N40" i="4"/>
  <c r="M40" i="4"/>
  <c r="Q49" i="4"/>
  <c r="P26" i="4"/>
  <c r="Q21" i="4"/>
  <c r="N52" i="4"/>
  <c r="M52" i="4"/>
  <c r="Q61" i="4"/>
  <c r="M28" i="25"/>
  <c r="Q27" i="25" s="1"/>
  <c r="R27" i="25" s="1"/>
  <c r="Q47" i="4"/>
  <c r="M17" i="4"/>
  <c r="N17" i="4"/>
  <c r="M25" i="25"/>
  <c r="N7" i="4"/>
  <c r="M7" i="4"/>
  <c r="M15" i="4"/>
  <c r="N15" i="4"/>
  <c r="M30" i="4"/>
  <c r="N30" i="4"/>
  <c r="M63" i="4"/>
  <c r="N63" i="4"/>
  <c r="P43" i="4"/>
  <c r="P48" i="4"/>
  <c r="M28" i="4"/>
  <c r="N28" i="4"/>
  <c r="M23" i="4"/>
  <c r="N23" i="4"/>
  <c r="Q32" i="4"/>
  <c r="M35" i="4"/>
  <c r="N35" i="4"/>
  <c r="M65" i="4"/>
  <c r="N65" i="4"/>
  <c r="M22" i="25"/>
  <c r="P44" i="4"/>
  <c r="M10" i="25"/>
  <c r="Q10" i="4"/>
  <c r="Q37" i="4"/>
  <c r="N50" i="4"/>
  <c r="M50" i="4"/>
  <c r="N64" i="4"/>
  <c r="M64" i="4"/>
  <c r="N54" i="4"/>
  <c r="M54" i="4"/>
  <c r="M18" i="4"/>
  <c r="N18" i="4"/>
  <c r="M26" i="25"/>
  <c r="Q26" i="25" s="1"/>
  <c r="R26" i="25" s="1"/>
  <c r="Q7" i="25"/>
  <c r="R7" i="25" s="1"/>
  <c r="Q58" i="4"/>
  <c r="P41" i="4"/>
  <c r="Q10" i="25" l="1"/>
  <c r="R10" i="25" s="1"/>
  <c r="Q22" i="25"/>
  <c r="R22" i="25" s="1"/>
  <c r="Q9" i="25"/>
  <c r="R9" i="25" s="1"/>
  <c r="Q28" i="25"/>
  <c r="R28" i="25" s="1"/>
  <c r="Q23" i="25"/>
  <c r="R23" i="25" s="1"/>
  <c r="Q20" i="25"/>
  <c r="R20" i="25" s="1"/>
  <c r="Q14" i="25"/>
  <c r="R14" i="25" s="1"/>
  <c r="M15" i="25"/>
  <c r="Q19" i="25"/>
  <c r="R19" i="25" s="1"/>
  <c r="Q21" i="25"/>
  <c r="R21" i="25" s="1"/>
  <c r="Q25" i="25"/>
  <c r="R25" i="25" s="1"/>
  <c r="Q29" i="25"/>
  <c r="R29" i="25" s="1"/>
  <c r="Q18" i="25"/>
  <c r="R18" i="25" s="1"/>
  <c r="Q24" i="25"/>
  <c r="R24" i="25" s="1"/>
  <c r="Q13" i="25"/>
  <c r="R13" i="25" s="1"/>
  <c r="Q6" i="25"/>
  <c r="R6" i="25" s="1"/>
  <c r="Q15" i="25" l="1"/>
  <c r="R15" i="25" s="1"/>
  <c r="Q12" i="25"/>
  <c r="R12" i="25" s="1"/>
  <c r="Q11" i="25"/>
  <c r="R11" i="25" s="1"/>
  <c r="Q8" i="25"/>
  <c r="R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Jay Arthur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>Enter your data here
- one column per XmR chart - then click on Chart Sheets.</t>
        </r>
      </text>
    </comment>
  </commentList>
</comments>
</file>

<file path=xl/sharedStrings.xml><?xml version="1.0" encoding="utf-8"?>
<sst xmlns="http://schemas.openxmlformats.org/spreadsheetml/2006/main" count="471" uniqueCount="112">
  <si>
    <t>Average</t>
  </si>
  <si>
    <t>LCL</t>
  </si>
  <si>
    <t xml:space="preserve"> -2 Sigma</t>
  </si>
  <si>
    <t xml:space="preserve"> -1 Sigma</t>
  </si>
  <si>
    <t xml:space="preserve"> +1 Sigma</t>
  </si>
  <si>
    <t xml:space="preserve"> +2 Sigma</t>
  </si>
  <si>
    <t>UCL</t>
  </si>
  <si>
    <t>Range</t>
  </si>
  <si>
    <t>LastCell</t>
  </si>
  <si>
    <t>A-Turnout</t>
  </si>
  <si>
    <t>Date</t>
  </si>
  <si>
    <t>C-Turnout</t>
  </si>
  <si>
    <t>B-Turnout</t>
  </si>
  <si>
    <t>Shift</t>
  </si>
  <si>
    <t>Engine Company 1</t>
  </si>
  <si>
    <t>Accident Data for Organization, By Accident Type, Dept, and Date</t>
  </si>
  <si>
    <t>Accident</t>
  </si>
  <si>
    <t>Type</t>
  </si>
  <si>
    <t>Dept</t>
  </si>
  <si>
    <t>T-26</t>
  </si>
  <si>
    <t>Dept E</t>
  </si>
  <si>
    <t>T-10</t>
  </si>
  <si>
    <t>Dept D</t>
  </si>
  <si>
    <t>T-09</t>
  </si>
  <si>
    <t>T-01</t>
  </si>
  <si>
    <t>Dept C</t>
  </si>
  <si>
    <t>T-14</t>
  </si>
  <si>
    <t>T-02</t>
  </si>
  <si>
    <t>T-04</t>
  </si>
  <si>
    <t>Dept B</t>
  </si>
  <si>
    <t>T-11</t>
  </si>
  <si>
    <t>T-13</t>
  </si>
  <si>
    <t>T-05</t>
  </si>
  <si>
    <t>T-06</t>
  </si>
  <si>
    <t>T-25</t>
  </si>
  <si>
    <t>T-20</t>
  </si>
  <si>
    <t>Dept A</t>
  </si>
  <si>
    <t>T-17</t>
  </si>
  <si>
    <t>T-19</t>
  </si>
  <si>
    <t>T-12</t>
  </si>
  <si>
    <t>T-22</t>
  </si>
  <si>
    <t>T-03</t>
  </si>
  <si>
    <t>T-18</t>
  </si>
  <si>
    <t>T-27</t>
  </si>
  <si>
    <t>T-07</t>
  </si>
  <si>
    <t>T-08</t>
  </si>
  <si>
    <t>T-15</t>
  </si>
  <si>
    <t>T-16</t>
  </si>
  <si>
    <t>T-21</t>
  </si>
  <si>
    <t>T-23</t>
  </si>
  <si>
    <t>T-24</t>
  </si>
  <si>
    <t>Accidents for 2016</t>
  </si>
  <si>
    <t>90 Accidents for 2015</t>
  </si>
  <si>
    <t>Summary of 90 Accidents by Type and Department</t>
  </si>
  <si>
    <t>Total</t>
  </si>
  <si>
    <t>The highlighted boxes represent 64 of the 90 accidents, 71%.</t>
  </si>
  <si>
    <t>A Focussed Work Plan</t>
  </si>
  <si>
    <t>1. Dept C, Accident type 2</t>
  </si>
  <si>
    <t>2. Dept D, General Accident Prevention</t>
  </si>
  <si>
    <t>3. Accident Type 6, across all Depts.</t>
  </si>
  <si>
    <t>TOTAL</t>
  </si>
  <si>
    <t>Year</t>
  </si>
  <si>
    <t>Month</t>
  </si>
  <si>
    <t>District 1</t>
  </si>
  <si>
    <t>District 2</t>
  </si>
  <si>
    <t>District 3</t>
  </si>
  <si>
    <t>District 4</t>
  </si>
  <si>
    <t>Total Crimes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</si>
  <si>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</si>
  <si>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</si>
  <si>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</si>
  <si>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</si>
  <si>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</si>
  <si>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</si>
  <si>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</si>
  <si>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</si>
  <si>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</si>
  <si>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</si>
  <si>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</si>
  <si>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</si>
  <si>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Crimes by Month</t>
  </si>
  <si>
    <t>Motor Vehicle Deaths</t>
  </si>
  <si>
    <t>Wake Fatalities</t>
  </si>
  <si>
    <t>NC Fatalities</t>
  </si>
  <si>
    <t>Percent of High School Students who are current users</t>
  </si>
  <si>
    <t>Any tobacco Produc</t>
  </si>
  <si>
    <t>Cigarettes</t>
  </si>
  <si>
    <t>Place data in Yellow Areas up to 100 data points</t>
  </si>
  <si>
    <t>X-chart title</t>
  </si>
  <si>
    <t>Range chart title</t>
  </si>
  <si>
    <t>WestinghouseRules</t>
  </si>
  <si>
    <t>Avg</t>
  </si>
  <si>
    <t>Original Example</t>
  </si>
  <si>
    <t>Chicago Murders</t>
  </si>
  <si>
    <t>Engine Company</t>
  </si>
  <si>
    <t>Markers show points where process is outside predictable limits, signal in the data.</t>
  </si>
  <si>
    <t>3sigma</t>
  </si>
  <si>
    <t>2sigma</t>
  </si>
  <si>
    <t>1sigma</t>
  </si>
  <si>
    <t>8inaRow</t>
  </si>
  <si>
    <t>Marker</t>
  </si>
  <si>
    <t>Trip</t>
  </si>
  <si>
    <t>Waiting in Line</t>
  </si>
  <si>
    <t>RangeAvg</t>
  </si>
  <si>
    <t>URL</t>
  </si>
  <si>
    <t>Sigma</t>
  </si>
  <si>
    <t>ABSSigma</t>
  </si>
  <si>
    <t>sign</t>
  </si>
  <si>
    <t>Seasonally adjusted Murders</t>
  </si>
  <si>
    <t>Row Labels</t>
  </si>
  <si>
    <t>Grand Total</t>
  </si>
  <si>
    <t>Count of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</si>
</sst>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00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0" borderId="0" xfId="0" applyNumberFormat="1"/>
    <xf numFmtId="45" fontId="0" fillId="0" borderId="0" xfId="0" applyNumberFormat="1"/>
    <xf numFmtId="45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2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5" borderId="6" xfId="0" applyFill="1" applyBorder="1"/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4" borderId="0" xfId="0" applyFill="1"/>
    <xf numFmtId="0" fontId="0" fillId="0" borderId="20" xfId="0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8" borderId="0" xfId="0" applyFill="1"/>
    <xf numFmtId="0" fontId="3" fillId="0" borderId="20" xfId="0" applyFont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9" borderId="1" xfId="0" applyFont="1" applyFill="1" applyBorder="1"/>
    <xf numFmtId="0" fontId="0" fillId="11" borderId="0" xfId="0" applyFill="1"/>
    <xf numFmtId="2" fontId="0" fillId="0" borderId="0" xfId="0" applyNumberFormat="1"/>
    <xf numFmtId="0" fontId="8" fillId="0" borderId="0" xfId="0" applyFont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2" borderId="1" xfId="0" applyFill="1" applyBorder="1"/>
    <xf numFmtId="0" fontId="0" fillId="12" borderId="0" xfId="0" applyFill="1"/>
    <xf numFmtId="0" fontId="0" fillId="13" borderId="0" xfId="0" applyFill="1"/>
    <xf numFmtId="165" fontId="0" fillId="0" borderId="0" xfId="0" applyNumberFormat="1"/>
    <xf numFmtId="14" fontId="0" fillId="8" borderId="0" xfId="0" applyNumberFormat="1" applyFill="1"/>
    <xf numFmtId="2" fontId="0" fillId="8" borderId="0" xfId="0" applyNumberFormat="1" applyFill="1"/>
    <xf numFmtId="164" fontId="0" fillId="14" borderId="0" xfId="0" applyNumberFormat="1" applyFill="1"/>
    <xf numFmtId="45" fontId="0" fillId="14" borderId="0" xfId="0" applyNumberFormat="1" applyFill="1" applyAlignment="1">
      <alignment horizontal="center"/>
    </xf>
    <xf numFmtId="166" fontId="0" fillId="0" borderId="0" xfId="0" applyNumberFormat="1"/>
    <xf numFmtId="0" fontId="0" fillId="0" borderId="0" xfId="0" pivotButton="1"/>
    <xf numFmtId="0" fontId="2" fillId="0" borderId="4" xfId="0" applyFont="1" applyBorder="1" applyAlignment="1">
      <alignment horizontal="left"/>
    </xf>
    <xf numFmtId="0" fontId="2" fillId="6" borderId="4" xfId="0" applyFont="1" applyFill="1" applyBorder="1"/>
    <xf numFmtId="166" fontId="2" fillId="6" borderId="4" xfId="0" applyNumberFormat="1" applyFont="1" applyFill="1" applyBorder="1"/>
    <xf numFmtId="0" fontId="2" fillId="10" borderId="0" xfId="0" applyFont="1" applyFill="1" applyAlignment="1">
      <alignment horizontal="left" vertical="top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numFmt numFmtId="19" formatCode="m/d/yyyy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'Process Behav Template'!$O$1</c:f>
          <c:strCache>
            <c:ptCount val="1"/>
            <c:pt idx="0">
              <c:v>I-MR Chart for Waiting in Line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69272573890689E-2"/>
          <c:y val="0.10187304133809309"/>
          <c:w val="0.93654160314462453"/>
          <c:h val="0.73598918534912772"/>
        </c:manualLayout>
      </c:layout>
      <c:lineChart>
        <c:grouping val="standard"/>
        <c:varyColors val="0"/>
        <c:ser>
          <c:idx val="0"/>
          <c:order val="0"/>
          <c:tx>
            <c:strRef>
              <c:f>'Process Behav Template'!$B$5</c:f>
              <c:strCache>
                <c:ptCount val="1"/>
                <c:pt idx="0">
                  <c:v>Waiting in 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Template'!$B$6:$B$29</c:f>
              <c:numCache>
                <c:formatCode>General</c:formatCode>
                <c:ptCount val="24"/>
                <c:pt idx="0">
                  <c:v>3.5</c:v>
                </c:pt>
                <c:pt idx="1">
                  <c:v>2.4</c:v>
                </c:pt>
                <c:pt idx="2">
                  <c:v>4.0999999999999996</c:v>
                </c:pt>
                <c:pt idx="3">
                  <c:v>2.8</c:v>
                </c:pt>
                <c:pt idx="4">
                  <c:v>3</c:v>
                </c:pt>
                <c:pt idx="5">
                  <c:v>4.7</c:v>
                </c:pt>
                <c:pt idx="6">
                  <c:v>1.2</c:v>
                </c:pt>
                <c:pt idx="7">
                  <c:v>0.9</c:v>
                </c:pt>
                <c:pt idx="8">
                  <c:v>2.5</c:v>
                </c:pt>
                <c:pt idx="9">
                  <c:v>3.1</c:v>
                </c:pt>
                <c:pt idx="10">
                  <c:v>3.6</c:v>
                </c:pt>
                <c:pt idx="11">
                  <c:v>4.0999999999999996</c:v>
                </c:pt>
                <c:pt idx="12">
                  <c:v>3.8</c:v>
                </c:pt>
                <c:pt idx="13">
                  <c:v>2.5</c:v>
                </c:pt>
                <c:pt idx="14">
                  <c:v>2.8</c:v>
                </c:pt>
                <c:pt idx="15">
                  <c:v>4.3</c:v>
                </c:pt>
                <c:pt idx="16">
                  <c:v>4.0999999999999996</c:v>
                </c:pt>
                <c:pt idx="17">
                  <c:v>3.6</c:v>
                </c:pt>
                <c:pt idx="18">
                  <c:v>2.4</c:v>
                </c:pt>
                <c:pt idx="19">
                  <c:v>4.8</c:v>
                </c:pt>
                <c:pt idx="20">
                  <c:v>3.5</c:v>
                </c:pt>
                <c:pt idx="21">
                  <c:v>2.5</c:v>
                </c:pt>
                <c:pt idx="22">
                  <c:v>1.3</c:v>
                </c:pt>
                <c:pt idx="2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4C3-8496-DF888E2A0FC5}"/>
            </c:ext>
          </c:extLst>
        </c:ser>
        <c:ser>
          <c:idx val="1"/>
          <c:order val="1"/>
          <c:tx>
            <c:strRef>
              <c:f>'Process Behav Template'!$I$5</c:f>
              <c:strCache>
                <c:ptCount val="1"/>
                <c:pt idx="0">
                  <c:v>UCL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Template'!$I$6:$I$29</c:f>
              <c:numCache>
                <c:formatCode>General</c:formatCode>
                <c:ptCount val="24"/>
                <c:pt idx="0">
                  <c:v>6.335536231884058</c:v>
                </c:pt>
                <c:pt idx="1">
                  <c:v>6.335536231884058</c:v>
                </c:pt>
                <c:pt idx="2">
                  <c:v>6.335536231884058</c:v>
                </c:pt>
                <c:pt idx="3">
                  <c:v>6.335536231884058</c:v>
                </c:pt>
                <c:pt idx="4">
                  <c:v>6.335536231884058</c:v>
                </c:pt>
                <c:pt idx="5">
                  <c:v>6.335536231884058</c:v>
                </c:pt>
                <c:pt idx="6">
                  <c:v>6.335536231884058</c:v>
                </c:pt>
                <c:pt idx="7">
                  <c:v>6.335536231884058</c:v>
                </c:pt>
                <c:pt idx="8">
                  <c:v>6.335536231884058</c:v>
                </c:pt>
                <c:pt idx="9">
                  <c:v>6.335536231884058</c:v>
                </c:pt>
                <c:pt idx="10">
                  <c:v>6.335536231884058</c:v>
                </c:pt>
                <c:pt idx="11">
                  <c:v>6.335536231884058</c:v>
                </c:pt>
                <c:pt idx="12">
                  <c:v>6.335536231884058</c:v>
                </c:pt>
                <c:pt idx="13">
                  <c:v>6.335536231884058</c:v>
                </c:pt>
                <c:pt idx="14">
                  <c:v>6.335536231884058</c:v>
                </c:pt>
                <c:pt idx="15">
                  <c:v>6.335536231884058</c:v>
                </c:pt>
                <c:pt idx="16">
                  <c:v>6.335536231884058</c:v>
                </c:pt>
                <c:pt idx="17">
                  <c:v>6.335536231884058</c:v>
                </c:pt>
                <c:pt idx="18">
                  <c:v>6.335536231884058</c:v>
                </c:pt>
                <c:pt idx="19">
                  <c:v>6.335536231884058</c:v>
                </c:pt>
                <c:pt idx="20">
                  <c:v>6.335536231884058</c:v>
                </c:pt>
                <c:pt idx="21">
                  <c:v>6.335536231884058</c:v>
                </c:pt>
                <c:pt idx="22">
                  <c:v>6.335536231884058</c:v>
                </c:pt>
                <c:pt idx="23">
                  <c:v>6.335536231884058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4C3-8496-DF888E2A0FC5}"/>
            </c:ext>
          </c:extLst>
        </c:ser>
        <c:ser>
          <c:idx val="2"/>
          <c:order val="2"/>
          <c:tx>
            <c:strRef>
              <c:f>'Process Behav Template'!$H$5</c:f>
              <c:strCache>
                <c:ptCount val="1"/>
                <c:pt idx="0">
                  <c:v>LCL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Template'!$H$6:$H$29</c:f>
              <c:numCache>
                <c:formatCode>General</c:formatCode>
                <c:ptCount val="24"/>
                <c:pt idx="0">
                  <c:v>-2.2028985507254184E-3</c:v>
                </c:pt>
                <c:pt idx="1">
                  <c:v>-2.2028985507254184E-3</c:v>
                </c:pt>
                <c:pt idx="2">
                  <c:v>-2.2028985507254184E-3</c:v>
                </c:pt>
                <c:pt idx="3">
                  <c:v>-2.2028985507254184E-3</c:v>
                </c:pt>
                <c:pt idx="4">
                  <c:v>-2.2028985507254184E-3</c:v>
                </c:pt>
                <c:pt idx="5">
                  <c:v>-2.2028985507254184E-3</c:v>
                </c:pt>
                <c:pt idx="6">
                  <c:v>-2.2028985507254184E-3</c:v>
                </c:pt>
                <c:pt idx="7">
                  <c:v>-2.2028985507254184E-3</c:v>
                </c:pt>
                <c:pt idx="8">
                  <c:v>-2.2028985507254184E-3</c:v>
                </c:pt>
                <c:pt idx="9">
                  <c:v>-2.2028985507254184E-3</c:v>
                </c:pt>
                <c:pt idx="10">
                  <c:v>-2.2028985507254184E-3</c:v>
                </c:pt>
                <c:pt idx="11">
                  <c:v>-2.2028985507254184E-3</c:v>
                </c:pt>
                <c:pt idx="12">
                  <c:v>-2.2028985507254184E-3</c:v>
                </c:pt>
                <c:pt idx="13">
                  <c:v>-2.2028985507254184E-3</c:v>
                </c:pt>
                <c:pt idx="14">
                  <c:v>-2.2028985507254184E-3</c:v>
                </c:pt>
                <c:pt idx="15">
                  <c:v>-2.2028985507254184E-3</c:v>
                </c:pt>
                <c:pt idx="16">
                  <c:v>-2.2028985507254184E-3</c:v>
                </c:pt>
                <c:pt idx="17">
                  <c:v>-2.2028985507254184E-3</c:v>
                </c:pt>
                <c:pt idx="18">
                  <c:v>-2.2028985507254184E-3</c:v>
                </c:pt>
                <c:pt idx="19">
                  <c:v>-2.2028985507254184E-3</c:v>
                </c:pt>
                <c:pt idx="20">
                  <c:v>-2.2028985507254184E-3</c:v>
                </c:pt>
                <c:pt idx="21">
                  <c:v>-2.2028985507254184E-3</c:v>
                </c:pt>
                <c:pt idx="22">
                  <c:v>-2.2028985507254184E-3</c:v>
                </c:pt>
                <c:pt idx="23">
                  <c:v>-2.2028985507254184E-3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4C3-8496-DF888E2A0FC5}"/>
            </c:ext>
          </c:extLst>
        </c:ser>
        <c:ser>
          <c:idx val="3"/>
          <c:order val="3"/>
          <c:tx>
            <c:strRef>
              <c:f>'Process Behav Template'!$G$5</c:f>
              <c:strCache>
                <c:ptCount val="1"/>
                <c:pt idx="0">
                  <c:v>Avg</c:v>
                </c:pt>
              </c:strCache>
            </c:strRef>
          </c:tx>
          <c:spPr>
            <a:ln w="12700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Template'!$G$6:$G$29</c:f>
              <c:numCache>
                <c:formatCode>General</c:formatCode>
                <c:ptCount val="24"/>
                <c:pt idx="0">
                  <c:v>3.1666666666666661</c:v>
                </c:pt>
                <c:pt idx="1">
                  <c:v>3.1666666666666661</c:v>
                </c:pt>
                <c:pt idx="2">
                  <c:v>3.1666666666666661</c:v>
                </c:pt>
                <c:pt idx="3">
                  <c:v>3.1666666666666661</c:v>
                </c:pt>
                <c:pt idx="4">
                  <c:v>3.1666666666666661</c:v>
                </c:pt>
                <c:pt idx="5">
                  <c:v>3.1666666666666661</c:v>
                </c:pt>
                <c:pt idx="6">
                  <c:v>3.1666666666666661</c:v>
                </c:pt>
                <c:pt idx="7">
                  <c:v>3.1666666666666661</c:v>
                </c:pt>
                <c:pt idx="8">
                  <c:v>3.1666666666666661</c:v>
                </c:pt>
                <c:pt idx="9">
                  <c:v>3.1666666666666661</c:v>
                </c:pt>
                <c:pt idx="10">
                  <c:v>3.1666666666666661</c:v>
                </c:pt>
                <c:pt idx="11">
                  <c:v>3.1666666666666661</c:v>
                </c:pt>
                <c:pt idx="12">
                  <c:v>3.1666666666666661</c:v>
                </c:pt>
                <c:pt idx="13">
                  <c:v>3.1666666666666661</c:v>
                </c:pt>
                <c:pt idx="14">
                  <c:v>3.1666666666666661</c:v>
                </c:pt>
                <c:pt idx="15">
                  <c:v>3.1666666666666661</c:v>
                </c:pt>
                <c:pt idx="16">
                  <c:v>3.1666666666666661</c:v>
                </c:pt>
                <c:pt idx="17">
                  <c:v>3.1666666666666661</c:v>
                </c:pt>
                <c:pt idx="18">
                  <c:v>3.1666666666666661</c:v>
                </c:pt>
                <c:pt idx="19">
                  <c:v>3.1666666666666661</c:v>
                </c:pt>
                <c:pt idx="20">
                  <c:v>3.1666666666666661</c:v>
                </c:pt>
                <c:pt idx="21">
                  <c:v>3.1666666666666661</c:v>
                </c:pt>
                <c:pt idx="22">
                  <c:v>3.1666666666666661</c:v>
                </c:pt>
                <c:pt idx="23">
                  <c:v>3.1666666666666661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4C3-8496-DF888E2A0FC5}"/>
            </c:ext>
          </c:extLst>
        </c:ser>
        <c:ser>
          <c:idx val="4"/>
          <c:order val="4"/>
          <c:tx>
            <c:strRef>
              <c:f>'Process Behav Template'!$R$4</c:f>
              <c:strCache>
                <c:ptCount val="1"/>
                <c:pt idx="0">
                  <c:v>Marker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Template'!$R$6:$R$29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90-44C3-8496-DF888E2A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026872"/>
        <c:axId val="344027264"/>
      </c:lineChart>
      <c:catAx>
        <c:axId val="34402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027264"/>
        <c:crosses val="autoZero"/>
        <c:auto val="1"/>
        <c:lblAlgn val="ctr"/>
        <c:lblOffset val="100"/>
        <c:noMultiLvlLbl val="1"/>
      </c:catAx>
      <c:valAx>
        <c:axId val="34402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02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'Process Behav Template'!$O$2</c:f>
          <c:strCache>
            <c:ptCount val="1"/>
            <c:pt idx="0">
              <c:v>Range Chart for Waiting in Line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 Behav Template'!$A$5</c:f>
              <c:strCache>
                <c:ptCount val="1"/>
                <c:pt idx="0">
                  <c:v>Trip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Template'!$D$6:$D$29</c:f>
              <c:numCache>
                <c:formatCode>General</c:formatCode>
                <c:ptCount val="24"/>
                <c:pt idx="1">
                  <c:v>1.1000000000000001</c:v>
                </c:pt>
                <c:pt idx="2">
                  <c:v>1.6999999999999997</c:v>
                </c:pt>
                <c:pt idx="3">
                  <c:v>1.2999999999999998</c:v>
                </c:pt>
                <c:pt idx="4">
                  <c:v>0.20000000000000018</c:v>
                </c:pt>
                <c:pt idx="5">
                  <c:v>1.7000000000000002</c:v>
                </c:pt>
                <c:pt idx="6">
                  <c:v>3.5</c:v>
                </c:pt>
                <c:pt idx="7">
                  <c:v>0.29999999999999993</c:v>
                </c:pt>
                <c:pt idx="8">
                  <c:v>1.6</c:v>
                </c:pt>
                <c:pt idx="9">
                  <c:v>0.60000000000000009</c:v>
                </c:pt>
                <c:pt idx="10">
                  <c:v>0.5</c:v>
                </c:pt>
                <c:pt idx="11">
                  <c:v>0.49999999999999956</c:v>
                </c:pt>
                <c:pt idx="12">
                  <c:v>0.29999999999999982</c:v>
                </c:pt>
                <c:pt idx="13">
                  <c:v>1.2999999999999998</c:v>
                </c:pt>
                <c:pt idx="14">
                  <c:v>0.29999999999999982</c:v>
                </c:pt>
                <c:pt idx="15">
                  <c:v>1.5</c:v>
                </c:pt>
                <c:pt idx="16">
                  <c:v>0.20000000000000018</c:v>
                </c:pt>
                <c:pt idx="17">
                  <c:v>0.49999999999999956</c:v>
                </c:pt>
                <c:pt idx="18">
                  <c:v>1.2000000000000002</c:v>
                </c:pt>
                <c:pt idx="19">
                  <c:v>2.4</c:v>
                </c:pt>
                <c:pt idx="20">
                  <c:v>1.2999999999999998</c:v>
                </c:pt>
                <c:pt idx="21">
                  <c:v>1</c:v>
                </c:pt>
                <c:pt idx="22">
                  <c:v>1.2</c:v>
                </c:pt>
                <c:pt idx="2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A-4C0B-A728-582EFEC66505}"/>
            </c:ext>
          </c:extLst>
        </c:ser>
        <c:ser>
          <c:idx val="1"/>
          <c:order val="1"/>
          <c:tx>
            <c:strRef>
              <c:f>'Process Behav Template'!$F$5</c:f>
              <c:strCache>
                <c:ptCount val="1"/>
                <c:pt idx="0">
                  <c:v>URL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Template'!$F$6:$F$29</c:f>
              <c:numCache>
                <c:formatCode>General</c:formatCode>
                <c:ptCount val="24"/>
                <c:pt idx="1">
                  <c:v>3.891991304347826</c:v>
                </c:pt>
                <c:pt idx="2">
                  <c:v>3.891991304347826</c:v>
                </c:pt>
                <c:pt idx="3">
                  <c:v>3.891991304347826</c:v>
                </c:pt>
                <c:pt idx="4">
                  <c:v>3.891991304347826</c:v>
                </c:pt>
                <c:pt idx="5">
                  <c:v>3.891991304347826</c:v>
                </c:pt>
                <c:pt idx="6">
                  <c:v>3.891991304347826</c:v>
                </c:pt>
                <c:pt idx="7">
                  <c:v>3.891991304347826</c:v>
                </c:pt>
                <c:pt idx="8">
                  <c:v>3.891991304347826</c:v>
                </c:pt>
                <c:pt idx="9">
                  <c:v>3.891991304347826</c:v>
                </c:pt>
                <c:pt idx="10">
                  <c:v>3.891991304347826</c:v>
                </c:pt>
                <c:pt idx="11">
                  <c:v>3.891991304347826</c:v>
                </c:pt>
                <c:pt idx="12">
                  <c:v>3.891991304347826</c:v>
                </c:pt>
                <c:pt idx="13">
                  <c:v>3.891991304347826</c:v>
                </c:pt>
                <c:pt idx="14">
                  <c:v>3.891991304347826</c:v>
                </c:pt>
                <c:pt idx="15">
                  <c:v>3.891991304347826</c:v>
                </c:pt>
                <c:pt idx="16">
                  <c:v>3.891991304347826</c:v>
                </c:pt>
                <c:pt idx="17">
                  <c:v>3.891991304347826</c:v>
                </c:pt>
                <c:pt idx="18">
                  <c:v>3.891991304347826</c:v>
                </c:pt>
                <c:pt idx="19">
                  <c:v>3.891991304347826</c:v>
                </c:pt>
                <c:pt idx="20">
                  <c:v>3.891991304347826</c:v>
                </c:pt>
                <c:pt idx="21">
                  <c:v>3.891991304347826</c:v>
                </c:pt>
                <c:pt idx="22">
                  <c:v>3.891991304347826</c:v>
                </c:pt>
                <c:pt idx="23">
                  <c:v>3.891991304347826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A-4C0B-A728-582EFEC66505}"/>
            </c:ext>
          </c:extLst>
        </c:ser>
        <c:ser>
          <c:idx val="3"/>
          <c:order val="2"/>
          <c:tx>
            <c:strRef>
              <c:f>'Process Behav Template'!$E$5</c:f>
              <c:strCache>
                <c:ptCount val="1"/>
                <c:pt idx="0">
                  <c:v>RangeAvg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'Process Behav Template'!$A$6:$A$29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'Process Behav Template'!$E$6:$E$29</c:f>
              <c:numCache>
                <c:formatCode>General</c:formatCode>
                <c:ptCount val="24"/>
                <c:pt idx="1">
                  <c:v>1.191304347826087</c:v>
                </c:pt>
                <c:pt idx="2">
                  <c:v>1.191304347826087</c:v>
                </c:pt>
                <c:pt idx="3">
                  <c:v>1.191304347826087</c:v>
                </c:pt>
                <c:pt idx="4">
                  <c:v>1.191304347826087</c:v>
                </c:pt>
                <c:pt idx="5">
                  <c:v>1.191304347826087</c:v>
                </c:pt>
                <c:pt idx="6">
                  <c:v>1.191304347826087</c:v>
                </c:pt>
                <c:pt idx="7">
                  <c:v>1.191304347826087</c:v>
                </c:pt>
                <c:pt idx="8">
                  <c:v>1.191304347826087</c:v>
                </c:pt>
                <c:pt idx="9">
                  <c:v>1.191304347826087</c:v>
                </c:pt>
                <c:pt idx="10">
                  <c:v>1.191304347826087</c:v>
                </c:pt>
                <c:pt idx="11">
                  <c:v>1.191304347826087</c:v>
                </c:pt>
                <c:pt idx="12">
                  <c:v>1.191304347826087</c:v>
                </c:pt>
                <c:pt idx="13">
                  <c:v>1.191304347826087</c:v>
                </c:pt>
                <c:pt idx="14">
                  <c:v>1.191304347826087</c:v>
                </c:pt>
                <c:pt idx="15">
                  <c:v>1.191304347826087</c:v>
                </c:pt>
                <c:pt idx="16">
                  <c:v>1.191304347826087</c:v>
                </c:pt>
                <c:pt idx="17">
                  <c:v>1.191304347826087</c:v>
                </c:pt>
                <c:pt idx="18">
                  <c:v>1.191304347826087</c:v>
                </c:pt>
                <c:pt idx="19">
                  <c:v>1.191304347826087</c:v>
                </c:pt>
                <c:pt idx="20">
                  <c:v>1.191304347826087</c:v>
                </c:pt>
                <c:pt idx="21">
                  <c:v>1.191304347826087</c:v>
                </c:pt>
                <c:pt idx="22">
                  <c:v>1.191304347826087</c:v>
                </c:pt>
                <c:pt idx="23">
                  <c:v>1.191304347826087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A-4C0B-A728-582EFEC6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023736"/>
        <c:axId val="344023344"/>
      </c:lineChart>
      <c:catAx>
        <c:axId val="34402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023344"/>
        <c:crosses val="autoZero"/>
        <c:auto val="1"/>
        <c:lblAlgn val="ctr"/>
        <c:lblOffset val="100"/>
        <c:noMultiLvlLbl val="1"/>
      </c:catAx>
      <c:valAx>
        <c:axId val="34402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02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Count of Accident - mR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 of Accident XmR '!$K$1</c:f>
              <c:strCache>
                <c:ptCount val="1"/>
                <c:pt idx="0">
                  <c:v>Range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'!$K$2:$K$13</c:f>
              <c:numCache>
                <c:formatCode>0.0</c:formatCode>
                <c:ptCount val="12"/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4-4FA6-B3A5-71E3098C8214}"/>
            </c:ext>
          </c:extLst>
        </c:ser>
        <c:ser>
          <c:idx val="1"/>
          <c:order val="1"/>
          <c:tx>
            <c:strRef>
              <c:f>'Count of Accident XmR '!$L$1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75052168654943E-2"/>
                  <c:y val="-2.02458419105825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UCL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94-4FA6-B3A5-71E3098C8214}"/>
                </c:ext>
              </c:extLst>
            </c:dLbl>
            <c:dLbl>
              <c:idx val="10"/>
              <c:layout>
                <c:manualLayout>
                  <c:x val="-1.4675052168655051E-2"/>
                  <c:y val="-2.0245841910582565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94-4FA6-B3A5-71E3098C82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'!$L$2:$L$13</c:f>
              <c:numCache>
                <c:formatCode>0.0</c:formatCode>
                <c:ptCount val="12"/>
                <c:pt idx="1">
                  <c:v>10.692</c:v>
                </c:pt>
                <c:pt idx="2">
                  <c:v>10.692</c:v>
                </c:pt>
                <c:pt idx="3">
                  <c:v>10.692</c:v>
                </c:pt>
                <c:pt idx="4">
                  <c:v>10.692</c:v>
                </c:pt>
                <c:pt idx="5">
                  <c:v>10.692</c:v>
                </c:pt>
                <c:pt idx="6">
                  <c:v>10.692</c:v>
                </c:pt>
                <c:pt idx="7">
                  <c:v>10.692</c:v>
                </c:pt>
                <c:pt idx="8">
                  <c:v>10.692</c:v>
                </c:pt>
                <c:pt idx="9">
                  <c:v>10.692</c:v>
                </c:pt>
                <c:pt idx="10">
                  <c:v>10.692</c:v>
                </c:pt>
                <c:pt idx="11">
                  <c:v>10.692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4-4FA6-B3A5-71E3098C8214}"/>
            </c:ext>
          </c:extLst>
        </c:ser>
        <c:ser>
          <c:idx val="2"/>
          <c:order val="2"/>
          <c:tx>
            <c:strRef>
              <c:f>'Count of Accident XmR '!$M$1</c:f>
              <c:strCache>
                <c:ptCount val="1"/>
                <c:pt idx="0">
                  <c:v> +2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'!$M$2:$M$13</c:f>
              <c:numCache>
                <c:formatCode>0.0</c:formatCode>
                <c:ptCount val="12"/>
                <c:pt idx="1">
                  <c:v>8.2189090909090901</c:v>
                </c:pt>
                <c:pt idx="2">
                  <c:v>8.2189090909090901</c:v>
                </c:pt>
                <c:pt idx="3">
                  <c:v>8.2189090909090901</c:v>
                </c:pt>
                <c:pt idx="4">
                  <c:v>8.2189090909090901</c:v>
                </c:pt>
                <c:pt idx="5">
                  <c:v>8.2189090909090901</c:v>
                </c:pt>
                <c:pt idx="6">
                  <c:v>8.2189090909090901</c:v>
                </c:pt>
                <c:pt idx="7">
                  <c:v>8.2189090909090901</c:v>
                </c:pt>
                <c:pt idx="8">
                  <c:v>8.2189090909090901</c:v>
                </c:pt>
                <c:pt idx="9">
                  <c:v>8.2189090909090901</c:v>
                </c:pt>
                <c:pt idx="10">
                  <c:v>8.2189090909090901</c:v>
                </c:pt>
                <c:pt idx="11">
                  <c:v>8.2189090909090901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4-4FA6-B3A5-71E3098C8214}"/>
            </c:ext>
          </c:extLst>
        </c:ser>
        <c:ser>
          <c:idx val="3"/>
          <c:order val="3"/>
          <c:tx>
            <c:strRef>
              <c:f>'Count of Accident XmR '!$N$1</c:f>
              <c:strCache>
                <c:ptCount val="1"/>
                <c:pt idx="0">
                  <c:v> +1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'!$N$2:$N$13</c:f>
              <c:numCache>
                <c:formatCode>0.0</c:formatCode>
                <c:ptCount val="12"/>
                <c:pt idx="1">
                  <c:v>5.7458181818181817</c:v>
                </c:pt>
                <c:pt idx="2">
                  <c:v>5.7458181818181817</c:v>
                </c:pt>
                <c:pt idx="3">
                  <c:v>5.7458181818181817</c:v>
                </c:pt>
                <c:pt idx="4">
                  <c:v>5.7458181818181817</c:v>
                </c:pt>
                <c:pt idx="5">
                  <c:v>5.7458181818181817</c:v>
                </c:pt>
                <c:pt idx="6">
                  <c:v>5.7458181818181817</c:v>
                </c:pt>
                <c:pt idx="7">
                  <c:v>5.7458181818181817</c:v>
                </c:pt>
                <c:pt idx="8">
                  <c:v>5.7458181818181817</c:v>
                </c:pt>
                <c:pt idx="9">
                  <c:v>5.7458181818181817</c:v>
                </c:pt>
                <c:pt idx="10">
                  <c:v>5.7458181818181817</c:v>
                </c:pt>
                <c:pt idx="11">
                  <c:v>5.7458181818181817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94-4FA6-B3A5-71E3098C8214}"/>
            </c:ext>
          </c:extLst>
        </c:ser>
        <c:ser>
          <c:idx val="4"/>
          <c:order val="4"/>
          <c:tx>
            <c:strRef>
              <c:f>'Count of Accident XmR '!$O$1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75052168654943E-2"/>
                  <c:y val="-2.02458419105825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CL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094-4FA6-B3A5-71E3098C8214}"/>
                </c:ext>
              </c:extLst>
            </c:dLbl>
            <c:dLbl>
              <c:idx val="10"/>
              <c:layout>
                <c:manualLayout>
                  <c:x val="-1.4675052168655051E-2"/>
                  <c:y val="-2.0245841910582565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94-4FA6-B3A5-71E3098C82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'!$O$2:$O$13</c:f>
              <c:numCache>
                <c:formatCode>0.0</c:formatCode>
                <c:ptCount val="12"/>
                <c:pt idx="0">
                  <c:v>3.2727272727272729</c:v>
                </c:pt>
                <c:pt idx="1">
                  <c:v>3.2727272727272729</c:v>
                </c:pt>
                <c:pt idx="2">
                  <c:v>3.2727272727272729</c:v>
                </c:pt>
                <c:pt idx="3">
                  <c:v>3.2727272727272729</c:v>
                </c:pt>
                <c:pt idx="4">
                  <c:v>3.2727272727272729</c:v>
                </c:pt>
                <c:pt idx="5">
                  <c:v>3.2727272727272729</c:v>
                </c:pt>
                <c:pt idx="6">
                  <c:v>3.2727272727272729</c:v>
                </c:pt>
                <c:pt idx="7">
                  <c:v>3.2727272727272729</c:v>
                </c:pt>
                <c:pt idx="8">
                  <c:v>3.2727272727272729</c:v>
                </c:pt>
                <c:pt idx="9">
                  <c:v>3.2727272727272729</c:v>
                </c:pt>
                <c:pt idx="10">
                  <c:v>3.2727272727272729</c:v>
                </c:pt>
                <c:pt idx="11">
                  <c:v>3.2727272727272729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94-4FA6-B3A5-71E3098C8214}"/>
            </c:ext>
          </c:extLst>
        </c:ser>
        <c:ser>
          <c:idx val="5"/>
          <c:order val="5"/>
          <c:tx>
            <c:strRef>
              <c:f>'Count of Accident XmR '!$P$1</c:f>
              <c:strCache>
                <c:ptCount val="1"/>
                <c:pt idx="0">
                  <c:v> -1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'!$P$2:$P$13</c:f>
              <c:numCache>
                <c:formatCode>0.0</c:formatCode>
                <c:ptCount val="12"/>
                <c:pt idx="1">
                  <c:v>0.79963636363636414</c:v>
                </c:pt>
                <c:pt idx="2">
                  <c:v>0.79963636363636414</c:v>
                </c:pt>
                <c:pt idx="3">
                  <c:v>0.79963636363636414</c:v>
                </c:pt>
                <c:pt idx="4">
                  <c:v>0.79963636363636414</c:v>
                </c:pt>
                <c:pt idx="5">
                  <c:v>0.79963636363636414</c:v>
                </c:pt>
                <c:pt idx="6">
                  <c:v>0.79963636363636414</c:v>
                </c:pt>
                <c:pt idx="7">
                  <c:v>0.79963636363636414</c:v>
                </c:pt>
                <c:pt idx="8">
                  <c:v>0.79963636363636414</c:v>
                </c:pt>
                <c:pt idx="9">
                  <c:v>0.79963636363636414</c:v>
                </c:pt>
                <c:pt idx="10">
                  <c:v>0.79963636363636414</c:v>
                </c:pt>
                <c:pt idx="11">
                  <c:v>0.79963636363636414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94-4FA6-B3A5-71E3098C8214}"/>
            </c:ext>
          </c:extLst>
        </c:ser>
        <c:ser>
          <c:idx val="6"/>
          <c:order val="6"/>
          <c:tx>
            <c:strRef>
              <c:f>'Count of Accident XmR '!$Q$1</c:f>
              <c:strCache>
                <c:ptCount val="1"/>
                <c:pt idx="0">
                  <c:v> -2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'!$Q$2:$Q$13</c:f>
              <c:numCache>
                <c:formatCode>0.0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094-4FA6-B3A5-71E3098C8214}"/>
            </c:ext>
          </c:extLst>
        </c:ser>
        <c:ser>
          <c:idx val="7"/>
          <c:order val="7"/>
          <c:tx>
            <c:strRef>
              <c:f>'Count of Accident XmR '!$R$1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'!$R$2:$R$13</c:f>
              <c:numCache>
                <c:formatCode>0.0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094-4FA6-B3A5-71E3098C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444287"/>
        <c:axId val="1258570527"/>
      </c:lineChart>
      <c:catAx>
        <c:axId val="1315444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Row Labels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8570527"/>
        <c:crosses val="autoZero"/>
        <c:auto val="0"/>
        <c:lblAlgn val="ctr"/>
        <c:lblOffset val="100"/>
        <c:noMultiLvlLbl val="0"/>
      </c:catAx>
      <c:valAx>
        <c:axId val="1258570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5444287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Count of Accident - X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 of Accident XmR '!$B$1</c:f>
              <c:strCache>
                <c:ptCount val="1"/>
                <c:pt idx="0">
                  <c:v>Count of Accident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'!$B$2:$B$13</c:f>
              <c:numCache>
                <c:formatCode>0.0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8</c:v>
                </c:pt>
                <c:pt idx="8">
                  <c:v>10</c:v>
                </c:pt>
                <c:pt idx="9">
                  <c:v>14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8-4AD0-BCA2-25946B6F3B46}"/>
            </c:ext>
          </c:extLst>
        </c:ser>
        <c:ser>
          <c:idx val="1"/>
          <c:order val="1"/>
          <c:tx>
            <c:strRef>
              <c:f>'Count of Accident XmR '!$C$1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78899082568808E-2"/>
                  <c:y val="-2.021052685183328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UCL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648-4AD0-BCA2-25946B6F3B46}"/>
                </c:ext>
              </c:extLst>
            </c:dLbl>
            <c:dLbl>
              <c:idx val="10"/>
              <c:layout>
                <c:manualLayout>
                  <c:x val="-1.4678899082569023E-2"/>
                  <c:y val="-2.0210526851833287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AD0-BCA2-25946B6F3B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'!$C$2:$C$13</c:f>
              <c:numCache>
                <c:formatCode>0.0</c:formatCode>
                <c:ptCount val="12"/>
                <c:pt idx="0">
                  <c:v>16.205454545454547</c:v>
                </c:pt>
                <c:pt idx="1">
                  <c:v>16.205454545454547</c:v>
                </c:pt>
                <c:pt idx="2">
                  <c:v>16.205454545454547</c:v>
                </c:pt>
                <c:pt idx="3">
                  <c:v>16.205454545454547</c:v>
                </c:pt>
                <c:pt idx="4">
                  <c:v>16.205454545454547</c:v>
                </c:pt>
                <c:pt idx="5">
                  <c:v>16.205454545454547</c:v>
                </c:pt>
                <c:pt idx="6">
                  <c:v>16.205454545454547</c:v>
                </c:pt>
                <c:pt idx="7">
                  <c:v>16.205454545454547</c:v>
                </c:pt>
                <c:pt idx="8">
                  <c:v>16.205454545454547</c:v>
                </c:pt>
                <c:pt idx="9">
                  <c:v>16.205454545454547</c:v>
                </c:pt>
                <c:pt idx="10">
                  <c:v>16.205454545454547</c:v>
                </c:pt>
                <c:pt idx="11">
                  <c:v>16.205454545454547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48-4AD0-BCA2-25946B6F3B46}"/>
            </c:ext>
          </c:extLst>
        </c:ser>
        <c:ser>
          <c:idx val="2"/>
          <c:order val="2"/>
          <c:tx>
            <c:strRef>
              <c:f>'Count of Accident XmR '!$D$1</c:f>
              <c:strCache>
                <c:ptCount val="1"/>
                <c:pt idx="0">
                  <c:v> +2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'!$D$2:$D$13</c:f>
              <c:numCache>
                <c:formatCode>0.0</c:formatCode>
                <c:ptCount val="12"/>
                <c:pt idx="0">
                  <c:v>13.303636363636365</c:v>
                </c:pt>
                <c:pt idx="1">
                  <c:v>13.303636363636365</c:v>
                </c:pt>
                <c:pt idx="2">
                  <c:v>13.303636363636365</c:v>
                </c:pt>
                <c:pt idx="3">
                  <c:v>13.303636363636365</c:v>
                </c:pt>
                <c:pt idx="4">
                  <c:v>13.303636363636365</c:v>
                </c:pt>
                <c:pt idx="5">
                  <c:v>13.303636363636365</c:v>
                </c:pt>
                <c:pt idx="6">
                  <c:v>13.303636363636365</c:v>
                </c:pt>
                <c:pt idx="7">
                  <c:v>13.303636363636365</c:v>
                </c:pt>
                <c:pt idx="8">
                  <c:v>13.303636363636365</c:v>
                </c:pt>
                <c:pt idx="9">
                  <c:v>13.303636363636365</c:v>
                </c:pt>
                <c:pt idx="10">
                  <c:v>13.303636363636365</c:v>
                </c:pt>
                <c:pt idx="11">
                  <c:v>13.303636363636365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8-4AD0-BCA2-25946B6F3B46}"/>
            </c:ext>
          </c:extLst>
        </c:ser>
        <c:ser>
          <c:idx val="3"/>
          <c:order val="3"/>
          <c:tx>
            <c:strRef>
              <c:f>'Count of Accident XmR '!$E$1</c:f>
              <c:strCache>
                <c:ptCount val="1"/>
                <c:pt idx="0">
                  <c:v> +1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'!$E$2:$E$13</c:f>
              <c:numCache>
                <c:formatCode>0.0</c:formatCode>
                <c:ptCount val="12"/>
                <c:pt idx="0">
                  <c:v>10.401818181818182</c:v>
                </c:pt>
                <c:pt idx="1">
                  <c:v>10.401818181818182</c:v>
                </c:pt>
                <c:pt idx="2">
                  <c:v>10.401818181818182</c:v>
                </c:pt>
                <c:pt idx="3">
                  <c:v>10.401818181818182</c:v>
                </c:pt>
                <c:pt idx="4">
                  <c:v>10.401818181818182</c:v>
                </c:pt>
                <c:pt idx="5">
                  <c:v>10.401818181818182</c:v>
                </c:pt>
                <c:pt idx="6">
                  <c:v>10.401818181818182</c:v>
                </c:pt>
                <c:pt idx="7">
                  <c:v>10.401818181818182</c:v>
                </c:pt>
                <c:pt idx="8">
                  <c:v>10.401818181818182</c:v>
                </c:pt>
                <c:pt idx="9">
                  <c:v>10.401818181818182</c:v>
                </c:pt>
                <c:pt idx="10">
                  <c:v>10.401818181818182</c:v>
                </c:pt>
                <c:pt idx="11">
                  <c:v>10.401818181818182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48-4AD0-BCA2-25946B6F3B46}"/>
            </c:ext>
          </c:extLst>
        </c:ser>
        <c:ser>
          <c:idx val="4"/>
          <c:order val="4"/>
          <c:tx>
            <c:strRef>
              <c:f>'Count of Accident XmR '!$F$1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78899082568808E-2"/>
                  <c:y val="-2.021052685183328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CL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648-4AD0-BCA2-25946B6F3B46}"/>
                </c:ext>
              </c:extLst>
            </c:dLbl>
            <c:dLbl>
              <c:idx val="10"/>
              <c:layout>
                <c:manualLayout>
                  <c:x val="-1.4678899082569023E-2"/>
                  <c:y val="-2.0210526851833287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48-4AD0-BCA2-25946B6F3B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'!$F$2:$F$13</c:f>
              <c:numCache>
                <c:formatCode>0.0</c:formatCode>
                <c:ptCount val="12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48-4AD0-BCA2-25946B6F3B46}"/>
            </c:ext>
          </c:extLst>
        </c:ser>
        <c:ser>
          <c:idx val="5"/>
          <c:order val="5"/>
          <c:tx>
            <c:strRef>
              <c:f>'Count of Accident XmR '!$G$1</c:f>
              <c:strCache>
                <c:ptCount val="1"/>
                <c:pt idx="0">
                  <c:v> -1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'!$G$2:$G$13</c:f>
              <c:numCache>
                <c:formatCode>0.0</c:formatCode>
                <c:ptCount val="12"/>
                <c:pt idx="0">
                  <c:v>4.5981818181818177</c:v>
                </c:pt>
                <c:pt idx="1">
                  <c:v>4.5981818181818177</c:v>
                </c:pt>
                <c:pt idx="2">
                  <c:v>4.5981818181818177</c:v>
                </c:pt>
                <c:pt idx="3">
                  <c:v>4.5981818181818177</c:v>
                </c:pt>
                <c:pt idx="4">
                  <c:v>4.5981818181818177</c:v>
                </c:pt>
                <c:pt idx="5">
                  <c:v>4.5981818181818177</c:v>
                </c:pt>
                <c:pt idx="6">
                  <c:v>4.5981818181818177</c:v>
                </c:pt>
                <c:pt idx="7">
                  <c:v>4.5981818181818177</c:v>
                </c:pt>
                <c:pt idx="8">
                  <c:v>4.5981818181818177</c:v>
                </c:pt>
                <c:pt idx="9">
                  <c:v>4.5981818181818177</c:v>
                </c:pt>
                <c:pt idx="10">
                  <c:v>4.5981818181818177</c:v>
                </c:pt>
                <c:pt idx="11">
                  <c:v>4.5981818181818177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48-4AD0-BCA2-25946B6F3B46}"/>
            </c:ext>
          </c:extLst>
        </c:ser>
        <c:ser>
          <c:idx val="6"/>
          <c:order val="6"/>
          <c:tx>
            <c:strRef>
              <c:f>'Count of Accident XmR '!$H$1</c:f>
              <c:strCache>
                <c:ptCount val="1"/>
                <c:pt idx="0">
                  <c:v> -2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'!$H$2:$H$13</c:f>
              <c:numCache>
                <c:formatCode>0.0</c:formatCode>
                <c:ptCount val="12"/>
                <c:pt idx="0">
                  <c:v>1.6963636363636354</c:v>
                </c:pt>
                <c:pt idx="1">
                  <c:v>1.6963636363636354</c:v>
                </c:pt>
                <c:pt idx="2">
                  <c:v>1.6963636363636354</c:v>
                </c:pt>
                <c:pt idx="3">
                  <c:v>1.6963636363636354</c:v>
                </c:pt>
                <c:pt idx="4">
                  <c:v>1.6963636363636354</c:v>
                </c:pt>
                <c:pt idx="5">
                  <c:v>1.6963636363636354</c:v>
                </c:pt>
                <c:pt idx="6">
                  <c:v>1.6963636363636354</c:v>
                </c:pt>
                <c:pt idx="7">
                  <c:v>1.6963636363636354</c:v>
                </c:pt>
                <c:pt idx="8">
                  <c:v>1.6963636363636354</c:v>
                </c:pt>
                <c:pt idx="9">
                  <c:v>1.6963636363636354</c:v>
                </c:pt>
                <c:pt idx="10">
                  <c:v>1.6963636363636354</c:v>
                </c:pt>
                <c:pt idx="11">
                  <c:v>1.6963636363636354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48-4AD0-BCA2-25946B6F3B46}"/>
            </c:ext>
          </c:extLst>
        </c:ser>
        <c:ser>
          <c:idx val="7"/>
          <c:order val="7"/>
          <c:tx>
            <c:strRef>
              <c:f>'Count of Accident XmR '!$I$1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78899082568808E-2"/>
                  <c:y val="-2.0210526851833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LCL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648-4AD0-BCA2-25946B6F3B46}"/>
                </c:ext>
              </c:extLst>
            </c:dLbl>
            <c:dLbl>
              <c:idx val="10"/>
              <c:layout>
                <c:manualLayout>
                  <c:x val="-1.4678899082569023E-2"/>
                  <c:y val="-2.021052685183343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48-4AD0-BCA2-25946B6F3B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 of Accident XmR 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'Count of Accident XmR '!$I$2:$I$13</c:f>
              <c:numCache>
                <c:formatCode>0.0</c:formatCode>
                <c:ptCount val="12"/>
                <c:pt idx="0">
                  <c:v>-1.2054545454545469</c:v>
                </c:pt>
                <c:pt idx="1">
                  <c:v>-1.2054545454545469</c:v>
                </c:pt>
                <c:pt idx="2">
                  <c:v>-1.2054545454545469</c:v>
                </c:pt>
                <c:pt idx="3">
                  <c:v>-1.2054545454545469</c:v>
                </c:pt>
                <c:pt idx="4">
                  <c:v>-1.2054545454545469</c:v>
                </c:pt>
                <c:pt idx="5">
                  <c:v>-1.2054545454545469</c:v>
                </c:pt>
                <c:pt idx="6">
                  <c:v>-1.2054545454545469</c:v>
                </c:pt>
                <c:pt idx="7">
                  <c:v>-1.2054545454545469</c:v>
                </c:pt>
                <c:pt idx="8">
                  <c:v>-1.2054545454545469</c:v>
                </c:pt>
                <c:pt idx="9">
                  <c:v>-1.2054545454545469</c:v>
                </c:pt>
                <c:pt idx="10">
                  <c:v>-1.2054545454545469</c:v>
                </c:pt>
                <c:pt idx="11">
                  <c:v>-1.2054545454545469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648-4AD0-BCA2-25946B6F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932287"/>
        <c:axId val="1197034847"/>
      </c:lineChart>
      <c:catAx>
        <c:axId val="119193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Row Labels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7034847"/>
        <c:crossesAt val="-4"/>
        <c:auto val="0"/>
        <c:lblAlgn val="ctr"/>
        <c:lblOffset val="100"/>
        <c:noMultiLvlLbl val="0"/>
      </c:catAx>
      <c:valAx>
        <c:axId val="11970348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 of Accident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91932287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mR TurnoutTimes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Turnout'!$K$1</c:f>
              <c:strCache>
                <c:ptCount val="1"/>
                <c:pt idx="0">
                  <c:v>Range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Turnout'!$K$2:$K$46</c:f>
              <c:numCache>
                <c:formatCode>mm:ss</c:formatCode>
                <c:ptCount val="45"/>
                <c:pt idx="1">
                  <c:v>9.2592592592592466E-5</c:v>
                </c:pt>
                <c:pt idx="2">
                  <c:v>8.1018518518518462E-5</c:v>
                </c:pt>
                <c:pt idx="3">
                  <c:v>2.6620370370370361E-4</c:v>
                </c:pt>
                <c:pt idx="4">
                  <c:v>1.6203703703703714E-4</c:v>
                </c:pt>
                <c:pt idx="5">
                  <c:v>9.2592592592592683E-5</c:v>
                </c:pt>
                <c:pt idx="6">
                  <c:v>8.1018518518518679E-5</c:v>
                </c:pt>
                <c:pt idx="7">
                  <c:v>1.7361111111111114E-4</c:v>
                </c:pt>
                <c:pt idx="8">
                  <c:v>1.7361111111111114E-4</c:v>
                </c:pt>
                <c:pt idx="9">
                  <c:v>2.3148148148148008E-5</c:v>
                </c:pt>
                <c:pt idx="10">
                  <c:v>1.388888888888887E-4</c:v>
                </c:pt>
                <c:pt idx="11">
                  <c:v>1.0416666666666669E-4</c:v>
                </c:pt>
                <c:pt idx="12">
                  <c:v>8.1018518518518462E-5</c:v>
                </c:pt>
                <c:pt idx="13">
                  <c:v>4.629629629629645E-5</c:v>
                </c:pt>
                <c:pt idx="16">
                  <c:v>5.7870370370370454E-5</c:v>
                </c:pt>
                <c:pt idx="17">
                  <c:v>9.2592592592592683E-5</c:v>
                </c:pt>
                <c:pt idx="18">
                  <c:v>1.8518518518518515E-4</c:v>
                </c:pt>
                <c:pt idx="19">
                  <c:v>1.1574074074074047E-4</c:v>
                </c:pt>
                <c:pt idx="20">
                  <c:v>6.9444444444444458E-5</c:v>
                </c:pt>
                <c:pt idx="21">
                  <c:v>8.1018518518518679E-5</c:v>
                </c:pt>
                <c:pt idx="22">
                  <c:v>1.6203703703703714E-4</c:v>
                </c:pt>
                <c:pt idx="23">
                  <c:v>2.5462962962962982E-4</c:v>
                </c:pt>
                <c:pt idx="24">
                  <c:v>2.1990740740740759E-4</c:v>
                </c:pt>
                <c:pt idx="25">
                  <c:v>1.1574074074074069E-4</c:v>
                </c:pt>
                <c:pt idx="26">
                  <c:v>8.1018518518518462E-5</c:v>
                </c:pt>
                <c:pt idx="27">
                  <c:v>4.629629629629645E-5</c:v>
                </c:pt>
                <c:pt idx="28">
                  <c:v>1.7361111111111093E-4</c:v>
                </c:pt>
                <c:pt idx="31">
                  <c:v>6.9444444444444675E-5</c:v>
                </c:pt>
                <c:pt idx="32">
                  <c:v>8.1018518518518462E-5</c:v>
                </c:pt>
                <c:pt idx="33">
                  <c:v>0</c:v>
                </c:pt>
                <c:pt idx="34">
                  <c:v>1.1574074074073787E-5</c:v>
                </c:pt>
                <c:pt idx="35">
                  <c:v>6.9444444444444241E-5</c:v>
                </c:pt>
                <c:pt idx="36">
                  <c:v>1.1574074074074221E-5</c:v>
                </c:pt>
                <c:pt idx="39">
                  <c:v>2.0833333333333316E-4</c:v>
                </c:pt>
                <c:pt idx="40">
                  <c:v>1.5046296296296292E-4</c:v>
                </c:pt>
                <c:pt idx="41">
                  <c:v>2.3148148148148225E-5</c:v>
                </c:pt>
                <c:pt idx="42">
                  <c:v>1.6203703703703714E-4</c:v>
                </c:pt>
                <c:pt idx="43">
                  <c:v>1.1574074074074004E-5</c:v>
                </c:pt>
                <c:pt idx="44">
                  <c:v>5.7870370370370237E-5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4-43D7-AE2F-A93440A8B8BB}"/>
            </c:ext>
          </c:extLst>
        </c:ser>
        <c:ser>
          <c:idx val="1"/>
          <c:order val="1"/>
          <c:tx>
            <c:strRef>
              <c:f>'All Turnout'!$L$1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62555147659434E-2"/>
                  <c:y val="-2.015066029905801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UCL</a:t>
                    </a:r>
                  </a:p>
                </c:rich>
              </c:tx>
              <c:numFmt formatCode="mm:ss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7C4-43D7-AE2F-A93440A8B8BB}"/>
                </c:ext>
              </c:extLst>
            </c:dLbl>
            <c:dLbl>
              <c:idx val="12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4-43D7-AE2F-A93440A8B8BB}"/>
                </c:ext>
              </c:extLst>
            </c:dLbl>
            <c:dLbl>
              <c:idx val="27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4-43D7-AE2F-A93440A8B8BB}"/>
                </c:ext>
              </c:extLst>
            </c:dLbl>
            <c:dLbl>
              <c:idx val="35"/>
              <c:layout>
                <c:manualLayout>
                  <c:x val="-1.4662555147659542E-2"/>
                  <c:y val="-1.007533014952908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4-43D7-AE2F-A93440A8B8BB}"/>
                </c:ext>
              </c:extLst>
            </c:dLbl>
            <c:dLbl>
              <c:idx val="43"/>
              <c:layout>
                <c:manualLayout>
                  <c:x val="-1.4662555147659542E-2"/>
                  <c:y val="-2.0150660299058012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4-43D7-AE2F-A93440A8B8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Turnout'!$L$2:$L$46</c:f>
              <c:numCache>
                <c:formatCode>mm:ss</c:formatCode>
                <c:ptCount val="45"/>
                <c:pt idx="1">
                  <c:v>3.8103365384615378E-4</c:v>
                </c:pt>
                <c:pt idx="2">
                  <c:v>3.8103365384615378E-4</c:v>
                </c:pt>
                <c:pt idx="3">
                  <c:v>3.8103365384615378E-4</c:v>
                </c:pt>
                <c:pt idx="4">
                  <c:v>3.8103365384615378E-4</c:v>
                </c:pt>
                <c:pt idx="5">
                  <c:v>3.8103365384615378E-4</c:v>
                </c:pt>
                <c:pt idx="6">
                  <c:v>3.8103365384615378E-4</c:v>
                </c:pt>
                <c:pt idx="7">
                  <c:v>3.8103365384615378E-4</c:v>
                </c:pt>
                <c:pt idx="8">
                  <c:v>3.8103365384615378E-4</c:v>
                </c:pt>
                <c:pt idx="9">
                  <c:v>3.8103365384615378E-4</c:v>
                </c:pt>
                <c:pt idx="10">
                  <c:v>3.8103365384615378E-4</c:v>
                </c:pt>
                <c:pt idx="11">
                  <c:v>3.8103365384615378E-4</c:v>
                </c:pt>
                <c:pt idx="12">
                  <c:v>3.8103365384615378E-4</c:v>
                </c:pt>
                <c:pt idx="13">
                  <c:v>3.8103365384615378E-4</c:v>
                </c:pt>
                <c:pt idx="15">
                  <c:v>4.1593750000000013E-4</c:v>
                </c:pt>
                <c:pt idx="16">
                  <c:v>4.1593750000000013E-4</c:v>
                </c:pt>
                <c:pt idx="17">
                  <c:v>4.1593750000000013E-4</c:v>
                </c:pt>
                <c:pt idx="18">
                  <c:v>4.1593750000000013E-4</c:v>
                </c:pt>
                <c:pt idx="19">
                  <c:v>4.1593750000000013E-4</c:v>
                </c:pt>
                <c:pt idx="20">
                  <c:v>4.1593750000000013E-4</c:v>
                </c:pt>
                <c:pt idx="21">
                  <c:v>4.1593750000000013E-4</c:v>
                </c:pt>
                <c:pt idx="22">
                  <c:v>4.1593750000000013E-4</c:v>
                </c:pt>
                <c:pt idx="23">
                  <c:v>4.1593750000000013E-4</c:v>
                </c:pt>
                <c:pt idx="24">
                  <c:v>4.1593750000000013E-4</c:v>
                </c:pt>
                <c:pt idx="25">
                  <c:v>4.1593750000000013E-4</c:v>
                </c:pt>
                <c:pt idx="26">
                  <c:v>4.1593750000000013E-4</c:v>
                </c:pt>
                <c:pt idx="27">
                  <c:v>4.1593750000000013E-4</c:v>
                </c:pt>
                <c:pt idx="28">
                  <c:v>4.1593750000000013E-4</c:v>
                </c:pt>
                <c:pt idx="30">
                  <c:v>1.3234374999999989E-4</c:v>
                </c:pt>
                <c:pt idx="31">
                  <c:v>1.3234374999999989E-4</c:v>
                </c:pt>
                <c:pt idx="32">
                  <c:v>1.3234374999999989E-4</c:v>
                </c:pt>
                <c:pt idx="33">
                  <c:v>1.3234374999999989E-4</c:v>
                </c:pt>
                <c:pt idx="34">
                  <c:v>1.3234374999999989E-4</c:v>
                </c:pt>
                <c:pt idx="35">
                  <c:v>1.3234374999999989E-4</c:v>
                </c:pt>
                <c:pt idx="36">
                  <c:v>1.3234374999999989E-4</c:v>
                </c:pt>
                <c:pt idx="38">
                  <c:v>3.3401041666666654E-4</c:v>
                </c:pt>
                <c:pt idx="39">
                  <c:v>3.3401041666666654E-4</c:v>
                </c:pt>
                <c:pt idx="40">
                  <c:v>3.3401041666666654E-4</c:v>
                </c:pt>
                <c:pt idx="41">
                  <c:v>3.3401041666666654E-4</c:v>
                </c:pt>
                <c:pt idx="42">
                  <c:v>3.3401041666666654E-4</c:v>
                </c:pt>
                <c:pt idx="43">
                  <c:v>3.3401041666666654E-4</c:v>
                </c:pt>
                <c:pt idx="44">
                  <c:v>3.3401041666666654E-4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C4-43D7-AE2F-A93440A8B8BB}"/>
            </c:ext>
          </c:extLst>
        </c:ser>
        <c:ser>
          <c:idx val="2"/>
          <c:order val="2"/>
          <c:tx>
            <c:strRef>
              <c:f>'All Turnout'!$M$1</c:f>
              <c:strCache>
                <c:ptCount val="1"/>
                <c:pt idx="0">
                  <c:v> +2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Turnout'!$M$2:$M$46</c:f>
              <c:numCache>
                <c:formatCode>mm:ss</c:formatCode>
                <c:ptCount val="45"/>
                <c:pt idx="1">
                  <c:v>2.9289945394112059E-4</c:v>
                </c:pt>
                <c:pt idx="2">
                  <c:v>2.9289945394112059E-4</c:v>
                </c:pt>
                <c:pt idx="3">
                  <c:v>2.9289945394112059E-4</c:v>
                </c:pt>
                <c:pt idx="4">
                  <c:v>2.9289945394112059E-4</c:v>
                </c:pt>
                <c:pt idx="5">
                  <c:v>2.9289945394112059E-4</c:v>
                </c:pt>
                <c:pt idx="6">
                  <c:v>2.9289945394112059E-4</c:v>
                </c:pt>
                <c:pt idx="7">
                  <c:v>2.9289945394112059E-4</c:v>
                </c:pt>
                <c:pt idx="8">
                  <c:v>2.9289945394112059E-4</c:v>
                </c:pt>
                <c:pt idx="9">
                  <c:v>2.9289945394112059E-4</c:v>
                </c:pt>
                <c:pt idx="10">
                  <c:v>2.9289945394112059E-4</c:v>
                </c:pt>
                <c:pt idx="11">
                  <c:v>2.9289945394112059E-4</c:v>
                </c:pt>
                <c:pt idx="12">
                  <c:v>2.9289945394112059E-4</c:v>
                </c:pt>
                <c:pt idx="13">
                  <c:v>2.9289945394112059E-4</c:v>
                </c:pt>
                <c:pt idx="15">
                  <c:v>3.1972993827160504E-4</c:v>
                </c:pt>
                <c:pt idx="16">
                  <c:v>3.1972993827160504E-4</c:v>
                </c:pt>
                <c:pt idx="17">
                  <c:v>3.1972993827160504E-4</c:v>
                </c:pt>
                <c:pt idx="18">
                  <c:v>3.1972993827160504E-4</c:v>
                </c:pt>
                <c:pt idx="19">
                  <c:v>3.1972993827160504E-4</c:v>
                </c:pt>
                <c:pt idx="20">
                  <c:v>3.1972993827160504E-4</c:v>
                </c:pt>
                <c:pt idx="21">
                  <c:v>3.1972993827160504E-4</c:v>
                </c:pt>
                <c:pt idx="22">
                  <c:v>3.1972993827160504E-4</c:v>
                </c:pt>
                <c:pt idx="23">
                  <c:v>3.1972993827160504E-4</c:v>
                </c:pt>
                <c:pt idx="24">
                  <c:v>3.1972993827160504E-4</c:v>
                </c:pt>
                <c:pt idx="25">
                  <c:v>3.1972993827160504E-4</c:v>
                </c:pt>
                <c:pt idx="26">
                  <c:v>3.1972993827160504E-4</c:v>
                </c:pt>
                <c:pt idx="27">
                  <c:v>3.1972993827160504E-4</c:v>
                </c:pt>
                <c:pt idx="28">
                  <c:v>3.1972993827160504E-4</c:v>
                </c:pt>
                <c:pt idx="30">
                  <c:v>1.0173225308641967E-4</c:v>
                </c:pt>
                <c:pt idx="31">
                  <c:v>1.0173225308641967E-4</c:v>
                </c:pt>
                <c:pt idx="32">
                  <c:v>1.0173225308641967E-4</c:v>
                </c:pt>
                <c:pt idx="33">
                  <c:v>1.0173225308641967E-4</c:v>
                </c:pt>
                <c:pt idx="34">
                  <c:v>1.0173225308641967E-4</c:v>
                </c:pt>
                <c:pt idx="35">
                  <c:v>1.0173225308641967E-4</c:v>
                </c:pt>
                <c:pt idx="36">
                  <c:v>1.0173225308641967E-4</c:v>
                </c:pt>
                <c:pt idx="38">
                  <c:v>2.567528292181069E-4</c:v>
                </c:pt>
                <c:pt idx="39">
                  <c:v>2.567528292181069E-4</c:v>
                </c:pt>
                <c:pt idx="40">
                  <c:v>2.567528292181069E-4</c:v>
                </c:pt>
                <c:pt idx="41">
                  <c:v>2.567528292181069E-4</c:v>
                </c:pt>
                <c:pt idx="42">
                  <c:v>2.567528292181069E-4</c:v>
                </c:pt>
                <c:pt idx="43">
                  <c:v>2.567528292181069E-4</c:v>
                </c:pt>
                <c:pt idx="44">
                  <c:v>2.567528292181069E-4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C4-43D7-AE2F-A93440A8B8BB}"/>
            </c:ext>
          </c:extLst>
        </c:ser>
        <c:ser>
          <c:idx val="3"/>
          <c:order val="3"/>
          <c:tx>
            <c:strRef>
              <c:f>'All Turnout'!$N$1</c:f>
              <c:strCache>
                <c:ptCount val="1"/>
                <c:pt idx="0">
                  <c:v> +1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Turnout'!$N$2:$N$46</c:f>
              <c:numCache>
                <c:formatCode>mm:ss</c:formatCode>
                <c:ptCount val="45"/>
                <c:pt idx="1">
                  <c:v>2.0476525403608734E-4</c:v>
                </c:pt>
                <c:pt idx="2">
                  <c:v>2.0476525403608734E-4</c:v>
                </c:pt>
                <c:pt idx="3">
                  <c:v>2.0476525403608734E-4</c:v>
                </c:pt>
                <c:pt idx="4">
                  <c:v>2.0476525403608734E-4</c:v>
                </c:pt>
                <c:pt idx="5">
                  <c:v>2.0476525403608734E-4</c:v>
                </c:pt>
                <c:pt idx="6">
                  <c:v>2.0476525403608734E-4</c:v>
                </c:pt>
                <c:pt idx="7">
                  <c:v>2.0476525403608734E-4</c:v>
                </c:pt>
                <c:pt idx="8">
                  <c:v>2.0476525403608734E-4</c:v>
                </c:pt>
                <c:pt idx="9">
                  <c:v>2.0476525403608734E-4</c:v>
                </c:pt>
                <c:pt idx="10">
                  <c:v>2.0476525403608734E-4</c:v>
                </c:pt>
                <c:pt idx="11">
                  <c:v>2.0476525403608734E-4</c:v>
                </c:pt>
                <c:pt idx="12">
                  <c:v>2.0476525403608734E-4</c:v>
                </c:pt>
                <c:pt idx="13">
                  <c:v>2.0476525403608734E-4</c:v>
                </c:pt>
                <c:pt idx="15">
                  <c:v>2.2352237654320995E-4</c:v>
                </c:pt>
                <c:pt idx="16">
                  <c:v>2.2352237654320995E-4</c:v>
                </c:pt>
                <c:pt idx="17">
                  <c:v>2.2352237654320995E-4</c:v>
                </c:pt>
                <c:pt idx="18">
                  <c:v>2.2352237654320995E-4</c:v>
                </c:pt>
                <c:pt idx="19">
                  <c:v>2.2352237654320995E-4</c:v>
                </c:pt>
                <c:pt idx="20">
                  <c:v>2.2352237654320995E-4</c:v>
                </c:pt>
                <c:pt idx="21">
                  <c:v>2.2352237654320995E-4</c:v>
                </c:pt>
                <c:pt idx="22">
                  <c:v>2.2352237654320995E-4</c:v>
                </c:pt>
                <c:pt idx="23">
                  <c:v>2.2352237654320995E-4</c:v>
                </c:pt>
                <c:pt idx="24">
                  <c:v>2.2352237654320995E-4</c:v>
                </c:pt>
                <c:pt idx="25">
                  <c:v>2.2352237654320995E-4</c:v>
                </c:pt>
                <c:pt idx="26">
                  <c:v>2.2352237654320995E-4</c:v>
                </c:pt>
                <c:pt idx="27">
                  <c:v>2.2352237654320995E-4</c:v>
                </c:pt>
                <c:pt idx="28">
                  <c:v>2.2352237654320995E-4</c:v>
                </c:pt>
                <c:pt idx="30">
                  <c:v>7.1120756172839443E-5</c:v>
                </c:pt>
                <c:pt idx="31">
                  <c:v>7.1120756172839443E-5</c:v>
                </c:pt>
                <c:pt idx="32">
                  <c:v>7.1120756172839443E-5</c:v>
                </c:pt>
                <c:pt idx="33">
                  <c:v>7.1120756172839443E-5</c:v>
                </c:pt>
                <c:pt idx="34">
                  <c:v>7.1120756172839443E-5</c:v>
                </c:pt>
                <c:pt idx="35">
                  <c:v>7.1120756172839443E-5</c:v>
                </c:pt>
                <c:pt idx="36">
                  <c:v>7.1120756172839443E-5</c:v>
                </c:pt>
                <c:pt idx="38">
                  <c:v>1.7949524176954726E-4</c:v>
                </c:pt>
                <c:pt idx="39">
                  <c:v>1.7949524176954726E-4</c:v>
                </c:pt>
                <c:pt idx="40">
                  <c:v>1.7949524176954726E-4</c:v>
                </c:pt>
                <c:pt idx="41">
                  <c:v>1.7949524176954726E-4</c:v>
                </c:pt>
                <c:pt idx="42">
                  <c:v>1.7949524176954726E-4</c:v>
                </c:pt>
                <c:pt idx="43">
                  <c:v>1.7949524176954726E-4</c:v>
                </c:pt>
                <c:pt idx="44">
                  <c:v>1.7949524176954726E-4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C4-43D7-AE2F-A93440A8B8BB}"/>
            </c:ext>
          </c:extLst>
        </c:ser>
        <c:ser>
          <c:idx val="4"/>
          <c:order val="4"/>
          <c:tx>
            <c:strRef>
              <c:f>'All Turnout'!$O$1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62555147659434E-2"/>
                  <c:y val="-2.015066029905808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CL</a:t>
                    </a:r>
                  </a:p>
                </c:rich>
              </c:tx>
              <c:numFmt formatCode="mm:ss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7C4-43D7-AE2F-A93440A8B8BB}"/>
                </c:ext>
              </c:extLst>
            </c:dLbl>
            <c:dLbl>
              <c:idx val="12"/>
              <c:layout>
                <c:manualLayout>
                  <c:x val="-1.4662555147659434E-2"/>
                  <c:y val="-1.007533014952908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C4-43D7-AE2F-A93440A8B8BB}"/>
                </c:ext>
              </c:extLst>
            </c:dLbl>
            <c:dLbl>
              <c:idx val="27"/>
              <c:layout>
                <c:manualLayout>
                  <c:x val="-1.4662555147659434E-2"/>
                  <c:y val="-1.0075330149529153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4-43D7-AE2F-A93440A8B8BB}"/>
                </c:ext>
              </c:extLst>
            </c:dLbl>
            <c:dLbl>
              <c:idx val="35"/>
              <c:layout>
                <c:manualLayout>
                  <c:x val="-1.4662555147659542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C4-43D7-AE2F-A93440A8B8BB}"/>
                </c:ext>
              </c:extLst>
            </c:dLbl>
            <c:dLbl>
              <c:idx val="43"/>
              <c:layout>
                <c:manualLayout>
                  <c:x val="-1.4662555147659542E-2"/>
                  <c:y val="-2.0150660299058085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C4-43D7-AE2F-A93440A8B8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Turnout'!$O$2:$O$46</c:f>
              <c:numCache>
                <c:formatCode>mm:ss</c:formatCode>
                <c:ptCount val="45"/>
                <c:pt idx="0">
                  <c:v>1.1663105413105412E-4</c:v>
                </c:pt>
                <c:pt idx="1">
                  <c:v>1.1663105413105412E-4</c:v>
                </c:pt>
                <c:pt idx="2">
                  <c:v>1.1663105413105412E-4</c:v>
                </c:pt>
                <c:pt idx="3">
                  <c:v>1.1663105413105412E-4</c:v>
                </c:pt>
                <c:pt idx="4">
                  <c:v>1.1663105413105412E-4</c:v>
                </c:pt>
                <c:pt idx="5">
                  <c:v>1.1663105413105412E-4</c:v>
                </c:pt>
                <c:pt idx="6">
                  <c:v>1.1663105413105412E-4</c:v>
                </c:pt>
                <c:pt idx="7">
                  <c:v>1.1663105413105412E-4</c:v>
                </c:pt>
                <c:pt idx="8">
                  <c:v>1.1663105413105412E-4</c:v>
                </c:pt>
                <c:pt idx="9">
                  <c:v>1.1663105413105412E-4</c:v>
                </c:pt>
                <c:pt idx="10">
                  <c:v>1.1663105413105412E-4</c:v>
                </c:pt>
                <c:pt idx="11">
                  <c:v>1.1663105413105412E-4</c:v>
                </c:pt>
                <c:pt idx="12">
                  <c:v>1.1663105413105412E-4</c:v>
                </c:pt>
                <c:pt idx="13">
                  <c:v>1.1663105413105412E-4</c:v>
                </c:pt>
                <c:pt idx="15">
                  <c:v>1.2731481481481486E-4</c:v>
                </c:pt>
                <c:pt idx="16">
                  <c:v>1.2731481481481486E-4</c:v>
                </c:pt>
                <c:pt idx="17">
                  <c:v>1.2731481481481486E-4</c:v>
                </c:pt>
                <c:pt idx="18">
                  <c:v>1.2731481481481486E-4</c:v>
                </c:pt>
                <c:pt idx="19">
                  <c:v>1.2731481481481486E-4</c:v>
                </c:pt>
                <c:pt idx="20">
                  <c:v>1.2731481481481486E-4</c:v>
                </c:pt>
                <c:pt idx="21">
                  <c:v>1.2731481481481486E-4</c:v>
                </c:pt>
                <c:pt idx="22">
                  <c:v>1.2731481481481486E-4</c:v>
                </c:pt>
                <c:pt idx="23">
                  <c:v>1.2731481481481486E-4</c:v>
                </c:pt>
                <c:pt idx="24">
                  <c:v>1.2731481481481486E-4</c:v>
                </c:pt>
                <c:pt idx="25">
                  <c:v>1.2731481481481486E-4</c:v>
                </c:pt>
                <c:pt idx="26">
                  <c:v>1.2731481481481486E-4</c:v>
                </c:pt>
                <c:pt idx="27">
                  <c:v>1.2731481481481486E-4</c:v>
                </c:pt>
                <c:pt idx="28">
                  <c:v>1.2731481481481486E-4</c:v>
                </c:pt>
                <c:pt idx="30">
                  <c:v>4.0509259259259231E-5</c:v>
                </c:pt>
                <c:pt idx="31">
                  <c:v>4.0509259259259231E-5</c:v>
                </c:pt>
                <c:pt idx="32">
                  <c:v>4.0509259259259231E-5</c:v>
                </c:pt>
                <c:pt idx="33">
                  <c:v>4.0509259259259231E-5</c:v>
                </c:pt>
                <c:pt idx="34">
                  <c:v>4.0509259259259231E-5</c:v>
                </c:pt>
                <c:pt idx="35">
                  <c:v>4.0509259259259231E-5</c:v>
                </c:pt>
                <c:pt idx="36">
                  <c:v>4.0509259259259231E-5</c:v>
                </c:pt>
                <c:pt idx="38">
                  <c:v>1.0223765432098761E-4</c:v>
                </c:pt>
                <c:pt idx="39">
                  <c:v>1.0223765432098761E-4</c:v>
                </c:pt>
                <c:pt idx="40">
                  <c:v>1.0223765432098761E-4</c:v>
                </c:pt>
                <c:pt idx="41">
                  <c:v>1.0223765432098761E-4</c:v>
                </c:pt>
                <c:pt idx="42">
                  <c:v>1.0223765432098761E-4</c:v>
                </c:pt>
                <c:pt idx="43">
                  <c:v>1.0223765432098761E-4</c:v>
                </c:pt>
                <c:pt idx="44">
                  <c:v>1.0223765432098761E-4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7C4-43D7-AE2F-A93440A8B8BB}"/>
            </c:ext>
          </c:extLst>
        </c:ser>
        <c:ser>
          <c:idx val="5"/>
          <c:order val="5"/>
          <c:tx>
            <c:strRef>
              <c:f>'All Turnout'!$P$1</c:f>
              <c:strCache>
                <c:ptCount val="1"/>
                <c:pt idx="0">
                  <c:v> -1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Turnout'!$P$2:$P$46</c:f>
              <c:numCache>
                <c:formatCode>mm:ss</c:formatCode>
                <c:ptCount val="45"/>
                <c:pt idx="1">
                  <c:v>2.8496854226020898E-5</c:v>
                </c:pt>
                <c:pt idx="2">
                  <c:v>2.8496854226020898E-5</c:v>
                </c:pt>
                <c:pt idx="3">
                  <c:v>2.8496854226020898E-5</c:v>
                </c:pt>
                <c:pt idx="4">
                  <c:v>2.8496854226020898E-5</c:v>
                </c:pt>
                <c:pt idx="5">
                  <c:v>2.8496854226020898E-5</c:v>
                </c:pt>
                <c:pt idx="6">
                  <c:v>2.8496854226020898E-5</c:v>
                </c:pt>
                <c:pt idx="7">
                  <c:v>2.8496854226020898E-5</c:v>
                </c:pt>
                <c:pt idx="8">
                  <c:v>2.8496854226020898E-5</c:v>
                </c:pt>
                <c:pt idx="9">
                  <c:v>2.8496854226020898E-5</c:v>
                </c:pt>
                <c:pt idx="10">
                  <c:v>2.8496854226020898E-5</c:v>
                </c:pt>
                <c:pt idx="11">
                  <c:v>2.8496854226020898E-5</c:v>
                </c:pt>
                <c:pt idx="12">
                  <c:v>2.8496854226020898E-5</c:v>
                </c:pt>
                <c:pt idx="13">
                  <c:v>2.8496854226020898E-5</c:v>
                </c:pt>
                <c:pt idx="15">
                  <c:v>3.1107253086419767E-5</c:v>
                </c:pt>
                <c:pt idx="16">
                  <c:v>3.1107253086419767E-5</c:v>
                </c:pt>
                <c:pt idx="17">
                  <c:v>3.1107253086419767E-5</c:v>
                </c:pt>
                <c:pt idx="18">
                  <c:v>3.1107253086419767E-5</c:v>
                </c:pt>
                <c:pt idx="19">
                  <c:v>3.1107253086419767E-5</c:v>
                </c:pt>
                <c:pt idx="20">
                  <c:v>3.1107253086419767E-5</c:v>
                </c:pt>
                <c:pt idx="21">
                  <c:v>3.1107253086419767E-5</c:v>
                </c:pt>
                <c:pt idx="22">
                  <c:v>3.1107253086419767E-5</c:v>
                </c:pt>
                <c:pt idx="23">
                  <c:v>3.1107253086419767E-5</c:v>
                </c:pt>
                <c:pt idx="24">
                  <c:v>3.1107253086419767E-5</c:v>
                </c:pt>
                <c:pt idx="25">
                  <c:v>3.1107253086419767E-5</c:v>
                </c:pt>
                <c:pt idx="26">
                  <c:v>3.1107253086419767E-5</c:v>
                </c:pt>
                <c:pt idx="27">
                  <c:v>3.1107253086419767E-5</c:v>
                </c:pt>
                <c:pt idx="28">
                  <c:v>3.1107253086419767E-5</c:v>
                </c:pt>
                <c:pt idx="30">
                  <c:v>9.8977623456790125E-6</c:v>
                </c:pt>
                <c:pt idx="31">
                  <c:v>9.8977623456790125E-6</c:v>
                </c:pt>
                <c:pt idx="32">
                  <c:v>9.8977623456790125E-6</c:v>
                </c:pt>
                <c:pt idx="33">
                  <c:v>9.8977623456790125E-6</c:v>
                </c:pt>
                <c:pt idx="34">
                  <c:v>9.8977623456790125E-6</c:v>
                </c:pt>
                <c:pt idx="35">
                  <c:v>9.8977623456790125E-6</c:v>
                </c:pt>
                <c:pt idx="36">
                  <c:v>9.8977623456790125E-6</c:v>
                </c:pt>
                <c:pt idx="38">
                  <c:v>2.4980066872427973E-5</c:v>
                </c:pt>
                <c:pt idx="39">
                  <c:v>2.4980066872427973E-5</c:v>
                </c:pt>
                <c:pt idx="40">
                  <c:v>2.4980066872427973E-5</c:v>
                </c:pt>
                <c:pt idx="41">
                  <c:v>2.4980066872427973E-5</c:v>
                </c:pt>
                <c:pt idx="42">
                  <c:v>2.4980066872427973E-5</c:v>
                </c:pt>
                <c:pt idx="43">
                  <c:v>2.4980066872427973E-5</c:v>
                </c:pt>
                <c:pt idx="44">
                  <c:v>2.4980066872427973E-5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7C4-43D7-AE2F-A93440A8B8BB}"/>
            </c:ext>
          </c:extLst>
        </c:ser>
        <c:ser>
          <c:idx val="6"/>
          <c:order val="6"/>
          <c:tx>
            <c:strRef>
              <c:f>'All Turnout'!$Q$1</c:f>
              <c:strCache>
                <c:ptCount val="1"/>
                <c:pt idx="0">
                  <c:v> -2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Turnout'!$Q$2:$Q$46</c:f>
              <c:numCache>
                <c:formatCode>mm:ss</c:formatCode>
                <c:ptCount val="4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7C4-43D7-AE2F-A93440A8B8BB}"/>
            </c:ext>
          </c:extLst>
        </c:ser>
        <c:ser>
          <c:idx val="7"/>
          <c:order val="7"/>
          <c:tx>
            <c:strRef>
              <c:f>'All Turnout'!$R$1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Turnout'!$R$2:$R$46</c:f>
              <c:numCache>
                <c:formatCode>mm:ss</c:formatCode>
                <c:ptCount val="4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7C4-43D7-AE2F-A93440A8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461088"/>
        <c:axId val="673466184"/>
      </c:lineChart>
      <c:catAx>
        <c:axId val="67346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[$-409]mmm\-yy;@" sourceLinked="1"/>
        <c:majorTickMark val="out"/>
        <c:minorTickMark val="none"/>
        <c:tickLblPos val="nextTo"/>
        <c:crossAx val="673466184"/>
        <c:crosses val="autoZero"/>
        <c:auto val="0"/>
        <c:lblAlgn val="ctr"/>
        <c:lblOffset val="100"/>
        <c:noMultiLvlLbl val="0"/>
      </c:catAx>
      <c:valAx>
        <c:axId val="673466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</a:t>
                </a:r>
              </a:p>
            </c:rich>
          </c:tx>
          <c:overlay val="0"/>
        </c:title>
        <c:numFmt formatCode="mm:ss" sourceLinked="1"/>
        <c:majorTickMark val="out"/>
        <c:minorTickMark val="none"/>
        <c:tickLblPos val="nextTo"/>
        <c:crossAx val="6734610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Turnout Times for Engine Company by Shift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Turnout'!$B$1</c:f>
              <c:strCache>
                <c:ptCount val="1"/>
                <c:pt idx="0">
                  <c:v>A-Turnout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Turnout'!$B$2:$B$46</c:f>
              <c:numCache>
                <c:formatCode>mm:ss</c:formatCode>
                <c:ptCount val="45"/>
                <c:pt idx="0">
                  <c:v>1.4814814814814814E-3</c:v>
                </c:pt>
                <c:pt idx="1">
                  <c:v>1.3888888888888889E-3</c:v>
                </c:pt>
                <c:pt idx="2">
                  <c:v>1.3078703703703705E-3</c:v>
                </c:pt>
                <c:pt idx="3">
                  <c:v>1.5740740740740741E-3</c:v>
                </c:pt>
                <c:pt idx="4">
                  <c:v>1.4120370370370369E-3</c:v>
                </c:pt>
                <c:pt idx="5">
                  <c:v>1.3194444444444443E-3</c:v>
                </c:pt>
                <c:pt idx="6">
                  <c:v>1.4004629629629629E-3</c:v>
                </c:pt>
                <c:pt idx="7">
                  <c:v>1.2268518518518518E-3</c:v>
                </c:pt>
                <c:pt idx="8">
                  <c:v>1.4004629629629629E-3</c:v>
                </c:pt>
                <c:pt idx="9">
                  <c:v>1.423611111111111E-3</c:v>
                </c:pt>
                <c:pt idx="10">
                  <c:v>1.2847222222222223E-3</c:v>
                </c:pt>
                <c:pt idx="11">
                  <c:v>1.3888888888888889E-3</c:v>
                </c:pt>
                <c:pt idx="12">
                  <c:v>1.3078703703703705E-3</c:v>
                </c:pt>
                <c:pt idx="13">
                  <c:v>1.261574074074074E-3</c:v>
                </c:pt>
                <c:pt idx="15">
                  <c:v>1.4467592592592594E-3</c:v>
                </c:pt>
                <c:pt idx="16">
                  <c:v>1.3888888888888889E-3</c:v>
                </c:pt>
                <c:pt idx="17">
                  <c:v>1.2962962962962963E-3</c:v>
                </c:pt>
                <c:pt idx="18">
                  <c:v>1.4814814814814814E-3</c:v>
                </c:pt>
                <c:pt idx="19">
                  <c:v>1.3657407407407409E-3</c:v>
                </c:pt>
                <c:pt idx="20">
                  <c:v>1.4351851851851854E-3</c:v>
                </c:pt>
                <c:pt idx="21">
                  <c:v>1.3541666666666667E-3</c:v>
                </c:pt>
                <c:pt idx="22">
                  <c:v>1.1921296296296296E-3</c:v>
                </c:pt>
                <c:pt idx="23">
                  <c:v>1.4467592592592594E-3</c:v>
                </c:pt>
                <c:pt idx="24">
                  <c:v>1.2268518518518518E-3</c:v>
                </c:pt>
                <c:pt idx="25">
                  <c:v>1.3425925925925925E-3</c:v>
                </c:pt>
                <c:pt idx="26">
                  <c:v>1.261574074074074E-3</c:v>
                </c:pt>
                <c:pt idx="27">
                  <c:v>1.3078703703703705E-3</c:v>
                </c:pt>
                <c:pt idx="28">
                  <c:v>1.4814814814814814E-3</c:v>
                </c:pt>
                <c:pt idx="30">
                  <c:v>1.4930555555555556E-3</c:v>
                </c:pt>
                <c:pt idx="31">
                  <c:v>1.423611111111111E-3</c:v>
                </c:pt>
                <c:pt idx="32">
                  <c:v>1.5046296296296294E-3</c:v>
                </c:pt>
                <c:pt idx="33">
                  <c:v>1.5046296296296294E-3</c:v>
                </c:pt>
                <c:pt idx="34">
                  <c:v>1.4930555555555556E-3</c:v>
                </c:pt>
                <c:pt idx="35">
                  <c:v>1.5624999999999999E-3</c:v>
                </c:pt>
                <c:pt idx="36">
                  <c:v>1.5740740740740741E-3</c:v>
                </c:pt>
                <c:pt idx="38">
                  <c:v>1.1689814814814816E-3</c:v>
                </c:pt>
                <c:pt idx="39">
                  <c:v>1.3773148148148147E-3</c:v>
                </c:pt>
                <c:pt idx="40">
                  <c:v>1.2268518518518518E-3</c:v>
                </c:pt>
                <c:pt idx="41">
                  <c:v>1.25E-3</c:v>
                </c:pt>
                <c:pt idx="42">
                  <c:v>1.0879629629629629E-3</c:v>
                </c:pt>
                <c:pt idx="43">
                  <c:v>1.0763888888888889E-3</c:v>
                </c:pt>
                <c:pt idx="44">
                  <c:v>1.0185185185185186E-3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2-4EDF-B1A3-1B6210CA09EE}"/>
            </c:ext>
          </c:extLst>
        </c:ser>
        <c:ser>
          <c:idx val="1"/>
          <c:order val="1"/>
          <c:tx>
            <c:strRef>
              <c:f>'All Turnout'!$C$1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62555147659434E-2"/>
                  <c:y val="-2.015066029905801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UCL</a:t>
                    </a:r>
                  </a:p>
                </c:rich>
              </c:tx>
              <c:numFmt formatCode="mm:ss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462-4EDF-B1A3-1B6210CA09EE}"/>
                </c:ext>
              </c:extLst>
            </c:dLbl>
            <c:dLbl>
              <c:idx val="12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2-4EDF-B1A3-1B6210CA09EE}"/>
                </c:ext>
              </c:extLst>
            </c:dLbl>
            <c:dLbl>
              <c:idx val="27"/>
              <c:layout>
                <c:manualLayout>
                  <c:x val="-1.4662555147659434E-2"/>
                  <c:y val="-1.0075330149529025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2-4EDF-B1A3-1B6210CA09EE}"/>
                </c:ext>
              </c:extLst>
            </c:dLbl>
            <c:dLbl>
              <c:idx val="35"/>
              <c:layout>
                <c:manualLayout>
                  <c:x val="-1.4662555147659542E-2"/>
                  <c:y val="-1.0075330149529025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2-4EDF-B1A3-1B6210CA09EE}"/>
                </c:ext>
              </c:extLst>
            </c:dLbl>
            <c:dLbl>
              <c:idx val="43"/>
              <c:layout>
                <c:manualLayout>
                  <c:x val="-1.4662555147659542E-2"/>
                  <c:y val="-2.015066029905805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2-4EDF-B1A3-1B6210CA09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Turnout'!$C$2:$C$46</c:f>
              <c:numCache>
                <c:formatCode>mm:ss</c:formatCode>
                <c:ptCount val="45"/>
                <c:pt idx="0">
                  <c:v>1.6801129426129424E-3</c:v>
                </c:pt>
                <c:pt idx="1">
                  <c:v>1.6801129426129424E-3</c:v>
                </c:pt>
                <c:pt idx="2">
                  <c:v>1.6801129426129424E-3</c:v>
                </c:pt>
                <c:pt idx="3">
                  <c:v>1.6801129426129424E-3</c:v>
                </c:pt>
                <c:pt idx="4">
                  <c:v>1.6801129426129424E-3</c:v>
                </c:pt>
                <c:pt idx="5">
                  <c:v>1.6801129426129424E-3</c:v>
                </c:pt>
                <c:pt idx="6">
                  <c:v>1.6801129426129424E-3</c:v>
                </c:pt>
                <c:pt idx="7">
                  <c:v>1.6801129426129424E-3</c:v>
                </c:pt>
                <c:pt idx="8">
                  <c:v>1.6801129426129424E-3</c:v>
                </c:pt>
                <c:pt idx="9">
                  <c:v>1.6801129426129424E-3</c:v>
                </c:pt>
                <c:pt idx="10">
                  <c:v>1.6801129426129424E-3</c:v>
                </c:pt>
                <c:pt idx="11">
                  <c:v>1.6801129426129424E-3</c:v>
                </c:pt>
                <c:pt idx="12">
                  <c:v>1.6801129426129424E-3</c:v>
                </c:pt>
                <c:pt idx="13">
                  <c:v>1.6801129426129424E-3</c:v>
                </c:pt>
                <c:pt idx="15">
                  <c:v>1.6977843915343916E-3</c:v>
                </c:pt>
                <c:pt idx="16">
                  <c:v>1.6977843915343916E-3</c:v>
                </c:pt>
                <c:pt idx="17">
                  <c:v>1.6977843915343916E-3</c:v>
                </c:pt>
                <c:pt idx="18">
                  <c:v>1.6977843915343916E-3</c:v>
                </c:pt>
                <c:pt idx="19">
                  <c:v>1.6977843915343916E-3</c:v>
                </c:pt>
                <c:pt idx="20">
                  <c:v>1.6977843915343916E-3</c:v>
                </c:pt>
                <c:pt idx="21">
                  <c:v>1.6977843915343916E-3</c:v>
                </c:pt>
                <c:pt idx="22">
                  <c:v>1.6977843915343916E-3</c:v>
                </c:pt>
                <c:pt idx="23">
                  <c:v>1.6977843915343916E-3</c:v>
                </c:pt>
                <c:pt idx="24">
                  <c:v>1.6977843915343916E-3</c:v>
                </c:pt>
                <c:pt idx="25">
                  <c:v>1.6977843915343916E-3</c:v>
                </c:pt>
                <c:pt idx="26">
                  <c:v>1.6977843915343916E-3</c:v>
                </c:pt>
                <c:pt idx="27">
                  <c:v>1.6977843915343916E-3</c:v>
                </c:pt>
                <c:pt idx="28">
                  <c:v>1.6977843915343916E-3</c:v>
                </c:pt>
                <c:pt idx="30">
                  <c:v>1.6156911375661373E-3</c:v>
                </c:pt>
                <c:pt idx="31">
                  <c:v>1.6156911375661373E-3</c:v>
                </c:pt>
                <c:pt idx="32">
                  <c:v>1.6156911375661373E-3</c:v>
                </c:pt>
                <c:pt idx="33">
                  <c:v>1.6156911375661373E-3</c:v>
                </c:pt>
                <c:pt idx="34">
                  <c:v>1.6156911375661373E-3</c:v>
                </c:pt>
                <c:pt idx="35">
                  <c:v>1.6156911375661373E-3</c:v>
                </c:pt>
                <c:pt idx="36">
                  <c:v>1.6156911375661373E-3</c:v>
                </c:pt>
                <c:pt idx="38">
                  <c:v>1.4442405202821868E-3</c:v>
                </c:pt>
                <c:pt idx="39">
                  <c:v>1.4442405202821868E-3</c:v>
                </c:pt>
                <c:pt idx="40">
                  <c:v>1.4442405202821868E-3</c:v>
                </c:pt>
                <c:pt idx="41">
                  <c:v>1.4442405202821868E-3</c:v>
                </c:pt>
                <c:pt idx="42">
                  <c:v>1.4442405202821868E-3</c:v>
                </c:pt>
                <c:pt idx="43">
                  <c:v>1.4442405202821868E-3</c:v>
                </c:pt>
                <c:pt idx="44">
                  <c:v>1.4442405202821868E-3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62-4EDF-B1A3-1B6210CA09EE}"/>
            </c:ext>
          </c:extLst>
        </c:ser>
        <c:ser>
          <c:idx val="2"/>
          <c:order val="2"/>
          <c:tx>
            <c:strRef>
              <c:f>'All Turnout'!$D$1</c:f>
              <c:strCache>
                <c:ptCount val="1"/>
                <c:pt idx="0">
                  <c:v> +2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Turnout'!$D$2:$D$46</c:f>
              <c:numCache>
                <c:formatCode>mm:ss</c:formatCode>
                <c:ptCount val="45"/>
                <c:pt idx="0">
                  <c:v>1.5767000746167411E-3</c:v>
                </c:pt>
                <c:pt idx="1">
                  <c:v>1.5767000746167411E-3</c:v>
                </c:pt>
                <c:pt idx="2">
                  <c:v>1.5767000746167411E-3</c:v>
                </c:pt>
                <c:pt idx="3">
                  <c:v>1.5767000746167411E-3</c:v>
                </c:pt>
                <c:pt idx="4">
                  <c:v>1.5767000746167411E-3</c:v>
                </c:pt>
                <c:pt idx="5">
                  <c:v>1.5767000746167411E-3</c:v>
                </c:pt>
                <c:pt idx="6">
                  <c:v>1.5767000746167411E-3</c:v>
                </c:pt>
                <c:pt idx="7">
                  <c:v>1.5767000746167411E-3</c:v>
                </c:pt>
                <c:pt idx="8">
                  <c:v>1.5767000746167411E-3</c:v>
                </c:pt>
                <c:pt idx="9">
                  <c:v>1.5767000746167411E-3</c:v>
                </c:pt>
                <c:pt idx="10">
                  <c:v>1.5767000746167411E-3</c:v>
                </c:pt>
                <c:pt idx="11">
                  <c:v>1.5767000746167411E-3</c:v>
                </c:pt>
                <c:pt idx="12">
                  <c:v>1.5767000746167411E-3</c:v>
                </c:pt>
                <c:pt idx="13">
                  <c:v>1.5767000746167411E-3</c:v>
                </c:pt>
                <c:pt idx="15">
                  <c:v>1.5848985890652557E-3</c:v>
                </c:pt>
                <c:pt idx="16">
                  <c:v>1.5848985890652557E-3</c:v>
                </c:pt>
                <c:pt idx="17">
                  <c:v>1.5848985890652557E-3</c:v>
                </c:pt>
                <c:pt idx="18">
                  <c:v>1.5848985890652557E-3</c:v>
                </c:pt>
                <c:pt idx="19">
                  <c:v>1.5848985890652557E-3</c:v>
                </c:pt>
                <c:pt idx="20">
                  <c:v>1.5848985890652557E-3</c:v>
                </c:pt>
                <c:pt idx="21">
                  <c:v>1.5848985890652557E-3</c:v>
                </c:pt>
                <c:pt idx="22">
                  <c:v>1.5848985890652557E-3</c:v>
                </c:pt>
                <c:pt idx="23">
                  <c:v>1.5848985890652557E-3</c:v>
                </c:pt>
                <c:pt idx="24">
                  <c:v>1.5848985890652557E-3</c:v>
                </c:pt>
                <c:pt idx="25">
                  <c:v>1.5848985890652557E-3</c:v>
                </c:pt>
                <c:pt idx="26">
                  <c:v>1.5848985890652557E-3</c:v>
                </c:pt>
                <c:pt idx="27">
                  <c:v>1.5848985890652557E-3</c:v>
                </c:pt>
                <c:pt idx="28">
                  <c:v>1.5848985890652557E-3</c:v>
                </c:pt>
                <c:pt idx="30">
                  <c:v>1.5797729276895941E-3</c:v>
                </c:pt>
                <c:pt idx="31">
                  <c:v>1.5797729276895941E-3</c:v>
                </c:pt>
                <c:pt idx="32">
                  <c:v>1.5797729276895941E-3</c:v>
                </c:pt>
                <c:pt idx="33">
                  <c:v>1.5797729276895941E-3</c:v>
                </c:pt>
                <c:pt idx="34">
                  <c:v>1.5797729276895941E-3</c:v>
                </c:pt>
                <c:pt idx="35">
                  <c:v>1.5797729276895941E-3</c:v>
                </c:pt>
                <c:pt idx="36">
                  <c:v>1.5797729276895941E-3</c:v>
                </c:pt>
                <c:pt idx="38">
                  <c:v>1.3535898001175778E-3</c:v>
                </c:pt>
                <c:pt idx="39">
                  <c:v>1.3535898001175778E-3</c:v>
                </c:pt>
                <c:pt idx="40">
                  <c:v>1.3535898001175778E-3</c:v>
                </c:pt>
                <c:pt idx="41">
                  <c:v>1.3535898001175778E-3</c:v>
                </c:pt>
                <c:pt idx="42">
                  <c:v>1.3535898001175778E-3</c:v>
                </c:pt>
                <c:pt idx="43">
                  <c:v>1.3535898001175778E-3</c:v>
                </c:pt>
                <c:pt idx="44">
                  <c:v>1.3535898001175778E-3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62-4EDF-B1A3-1B6210CA09EE}"/>
            </c:ext>
          </c:extLst>
        </c:ser>
        <c:ser>
          <c:idx val="3"/>
          <c:order val="3"/>
          <c:tx>
            <c:strRef>
              <c:f>'All Turnout'!$E$1</c:f>
              <c:strCache>
                <c:ptCount val="1"/>
                <c:pt idx="0">
                  <c:v> +1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Turnout'!$E$2:$E$46</c:f>
              <c:numCache>
                <c:formatCode>mm:ss</c:formatCode>
                <c:ptCount val="45"/>
                <c:pt idx="0">
                  <c:v>1.4732872066205399E-3</c:v>
                </c:pt>
                <c:pt idx="1">
                  <c:v>1.4732872066205399E-3</c:v>
                </c:pt>
                <c:pt idx="2">
                  <c:v>1.4732872066205399E-3</c:v>
                </c:pt>
                <c:pt idx="3">
                  <c:v>1.4732872066205399E-3</c:v>
                </c:pt>
                <c:pt idx="4">
                  <c:v>1.4732872066205399E-3</c:v>
                </c:pt>
                <c:pt idx="5">
                  <c:v>1.4732872066205399E-3</c:v>
                </c:pt>
                <c:pt idx="6">
                  <c:v>1.4732872066205399E-3</c:v>
                </c:pt>
                <c:pt idx="7">
                  <c:v>1.4732872066205399E-3</c:v>
                </c:pt>
                <c:pt idx="8">
                  <c:v>1.4732872066205399E-3</c:v>
                </c:pt>
                <c:pt idx="9">
                  <c:v>1.4732872066205399E-3</c:v>
                </c:pt>
                <c:pt idx="10">
                  <c:v>1.4732872066205399E-3</c:v>
                </c:pt>
                <c:pt idx="11">
                  <c:v>1.4732872066205399E-3</c:v>
                </c:pt>
                <c:pt idx="12">
                  <c:v>1.4732872066205399E-3</c:v>
                </c:pt>
                <c:pt idx="13">
                  <c:v>1.4732872066205399E-3</c:v>
                </c:pt>
                <c:pt idx="15">
                  <c:v>1.47201278659612E-3</c:v>
                </c:pt>
                <c:pt idx="16">
                  <c:v>1.47201278659612E-3</c:v>
                </c:pt>
                <c:pt idx="17">
                  <c:v>1.47201278659612E-3</c:v>
                </c:pt>
                <c:pt idx="18">
                  <c:v>1.47201278659612E-3</c:v>
                </c:pt>
                <c:pt idx="19">
                  <c:v>1.47201278659612E-3</c:v>
                </c:pt>
                <c:pt idx="20">
                  <c:v>1.47201278659612E-3</c:v>
                </c:pt>
                <c:pt idx="21">
                  <c:v>1.47201278659612E-3</c:v>
                </c:pt>
                <c:pt idx="22">
                  <c:v>1.47201278659612E-3</c:v>
                </c:pt>
                <c:pt idx="23">
                  <c:v>1.47201278659612E-3</c:v>
                </c:pt>
                <c:pt idx="24">
                  <c:v>1.47201278659612E-3</c:v>
                </c:pt>
                <c:pt idx="25">
                  <c:v>1.47201278659612E-3</c:v>
                </c:pt>
                <c:pt idx="26">
                  <c:v>1.47201278659612E-3</c:v>
                </c:pt>
                <c:pt idx="27">
                  <c:v>1.47201278659612E-3</c:v>
                </c:pt>
                <c:pt idx="28">
                  <c:v>1.47201278659612E-3</c:v>
                </c:pt>
                <c:pt idx="30">
                  <c:v>1.5438547178130511E-3</c:v>
                </c:pt>
                <c:pt idx="31">
                  <c:v>1.5438547178130511E-3</c:v>
                </c:pt>
                <c:pt idx="32">
                  <c:v>1.5438547178130511E-3</c:v>
                </c:pt>
                <c:pt idx="33">
                  <c:v>1.5438547178130511E-3</c:v>
                </c:pt>
                <c:pt idx="34">
                  <c:v>1.5438547178130511E-3</c:v>
                </c:pt>
                <c:pt idx="35">
                  <c:v>1.5438547178130511E-3</c:v>
                </c:pt>
                <c:pt idx="36">
                  <c:v>1.5438547178130511E-3</c:v>
                </c:pt>
                <c:pt idx="38">
                  <c:v>1.2629390799529688E-3</c:v>
                </c:pt>
                <c:pt idx="39">
                  <c:v>1.2629390799529688E-3</c:v>
                </c:pt>
                <c:pt idx="40">
                  <c:v>1.2629390799529688E-3</c:v>
                </c:pt>
                <c:pt idx="41">
                  <c:v>1.2629390799529688E-3</c:v>
                </c:pt>
                <c:pt idx="42">
                  <c:v>1.2629390799529688E-3</c:v>
                </c:pt>
                <c:pt idx="43">
                  <c:v>1.2629390799529688E-3</c:v>
                </c:pt>
                <c:pt idx="44">
                  <c:v>1.2629390799529688E-3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62-4EDF-B1A3-1B6210CA09EE}"/>
            </c:ext>
          </c:extLst>
        </c:ser>
        <c:ser>
          <c:idx val="4"/>
          <c:order val="4"/>
          <c:tx>
            <c:strRef>
              <c:f>'All Turnout'!$F$1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62555147659434E-2"/>
                  <c:y val="-2.015066029905801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CL</a:t>
                    </a:r>
                  </a:p>
                </c:rich>
              </c:tx>
              <c:numFmt formatCode="mm:ss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462-4EDF-B1A3-1B6210CA09EE}"/>
                </c:ext>
              </c:extLst>
            </c:dLbl>
            <c:dLbl>
              <c:idx val="12"/>
              <c:layout>
                <c:manualLayout>
                  <c:x val="-1.4662555147659434E-2"/>
                  <c:y val="-1.0075330149529042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2-4EDF-B1A3-1B6210CA09EE}"/>
                </c:ext>
              </c:extLst>
            </c:dLbl>
            <c:dLbl>
              <c:idx val="27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2-4EDF-B1A3-1B6210CA09EE}"/>
                </c:ext>
              </c:extLst>
            </c:dLbl>
            <c:dLbl>
              <c:idx val="35"/>
              <c:layout>
                <c:manualLayout>
                  <c:x val="-1.4662555147659542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62-4EDF-B1A3-1B6210CA09EE}"/>
                </c:ext>
              </c:extLst>
            </c:dLbl>
            <c:dLbl>
              <c:idx val="43"/>
              <c:layout>
                <c:manualLayout>
                  <c:x val="-1.4662555147659542E-2"/>
                  <c:y val="-2.0150660299057974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62-4EDF-B1A3-1B6210CA09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Turnout'!$F$2:$F$46</c:f>
              <c:numCache>
                <c:formatCode>mm:ss</c:formatCode>
                <c:ptCount val="45"/>
                <c:pt idx="0">
                  <c:v>1.3698743386243385E-3</c:v>
                </c:pt>
                <c:pt idx="1">
                  <c:v>1.3698743386243385E-3</c:v>
                </c:pt>
                <c:pt idx="2">
                  <c:v>1.3698743386243385E-3</c:v>
                </c:pt>
                <c:pt idx="3">
                  <c:v>1.3698743386243385E-3</c:v>
                </c:pt>
                <c:pt idx="4">
                  <c:v>1.3698743386243385E-3</c:v>
                </c:pt>
                <c:pt idx="5">
                  <c:v>1.3698743386243385E-3</c:v>
                </c:pt>
                <c:pt idx="6">
                  <c:v>1.3698743386243385E-3</c:v>
                </c:pt>
                <c:pt idx="7">
                  <c:v>1.3698743386243385E-3</c:v>
                </c:pt>
                <c:pt idx="8">
                  <c:v>1.3698743386243385E-3</c:v>
                </c:pt>
                <c:pt idx="9">
                  <c:v>1.3698743386243385E-3</c:v>
                </c:pt>
                <c:pt idx="10">
                  <c:v>1.3698743386243385E-3</c:v>
                </c:pt>
                <c:pt idx="11">
                  <c:v>1.3698743386243385E-3</c:v>
                </c:pt>
                <c:pt idx="12">
                  <c:v>1.3698743386243385E-3</c:v>
                </c:pt>
                <c:pt idx="13">
                  <c:v>1.3698743386243385E-3</c:v>
                </c:pt>
                <c:pt idx="15">
                  <c:v>1.3591269841269841E-3</c:v>
                </c:pt>
                <c:pt idx="16">
                  <c:v>1.3591269841269841E-3</c:v>
                </c:pt>
                <c:pt idx="17">
                  <c:v>1.3591269841269841E-3</c:v>
                </c:pt>
                <c:pt idx="18">
                  <c:v>1.3591269841269841E-3</c:v>
                </c:pt>
                <c:pt idx="19">
                  <c:v>1.3591269841269841E-3</c:v>
                </c:pt>
                <c:pt idx="20">
                  <c:v>1.3591269841269841E-3</c:v>
                </c:pt>
                <c:pt idx="21">
                  <c:v>1.3591269841269841E-3</c:v>
                </c:pt>
                <c:pt idx="22">
                  <c:v>1.3591269841269841E-3</c:v>
                </c:pt>
                <c:pt idx="23">
                  <c:v>1.3591269841269841E-3</c:v>
                </c:pt>
                <c:pt idx="24">
                  <c:v>1.3591269841269841E-3</c:v>
                </c:pt>
                <c:pt idx="25">
                  <c:v>1.3591269841269841E-3</c:v>
                </c:pt>
                <c:pt idx="26">
                  <c:v>1.3591269841269841E-3</c:v>
                </c:pt>
                <c:pt idx="27">
                  <c:v>1.3591269841269841E-3</c:v>
                </c:pt>
                <c:pt idx="28">
                  <c:v>1.3591269841269841E-3</c:v>
                </c:pt>
                <c:pt idx="30">
                  <c:v>1.5079365079365078E-3</c:v>
                </c:pt>
                <c:pt idx="31">
                  <c:v>1.5079365079365078E-3</c:v>
                </c:pt>
                <c:pt idx="32">
                  <c:v>1.5079365079365078E-3</c:v>
                </c:pt>
                <c:pt idx="33">
                  <c:v>1.5079365079365078E-3</c:v>
                </c:pt>
                <c:pt idx="34">
                  <c:v>1.5079365079365078E-3</c:v>
                </c:pt>
                <c:pt idx="35">
                  <c:v>1.5079365079365078E-3</c:v>
                </c:pt>
                <c:pt idx="36">
                  <c:v>1.5079365079365078E-3</c:v>
                </c:pt>
                <c:pt idx="38">
                  <c:v>1.1722883597883598E-3</c:v>
                </c:pt>
                <c:pt idx="39">
                  <c:v>1.1722883597883598E-3</c:v>
                </c:pt>
                <c:pt idx="40">
                  <c:v>1.1722883597883598E-3</c:v>
                </c:pt>
                <c:pt idx="41">
                  <c:v>1.1722883597883598E-3</c:v>
                </c:pt>
                <c:pt idx="42">
                  <c:v>1.1722883597883598E-3</c:v>
                </c:pt>
                <c:pt idx="43">
                  <c:v>1.1722883597883598E-3</c:v>
                </c:pt>
                <c:pt idx="44">
                  <c:v>1.1722883597883598E-3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462-4EDF-B1A3-1B6210CA09EE}"/>
            </c:ext>
          </c:extLst>
        </c:ser>
        <c:ser>
          <c:idx val="5"/>
          <c:order val="5"/>
          <c:tx>
            <c:strRef>
              <c:f>'All Turnout'!$G$1</c:f>
              <c:strCache>
                <c:ptCount val="1"/>
                <c:pt idx="0">
                  <c:v> -1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Turnout'!$G$2:$G$46</c:f>
              <c:numCache>
                <c:formatCode>mm:ss</c:formatCode>
                <c:ptCount val="45"/>
                <c:pt idx="0">
                  <c:v>1.2664614706281371E-3</c:v>
                </c:pt>
                <c:pt idx="1">
                  <c:v>1.2664614706281371E-3</c:v>
                </c:pt>
                <c:pt idx="2">
                  <c:v>1.2664614706281371E-3</c:v>
                </c:pt>
                <c:pt idx="3">
                  <c:v>1.2664614706281371E-3</c:v>
                </c:pt>
                <c:pt idx="4">
                  <c:v>1.2664614706281371E-3</c:v>
                </c:pt>
                <c:pt idx="5">
                  <c:v>1.2664614706281371E-3</c:v>
                </c:pt>
                <c:pt idx="6">
                  <c:v>1.2664614706281371E-3</c:v>
                </c:pt>
                <c:pt idx="7">
                  <c:v>1.2664614706281371E-3</c:v>
                </c:pt>
                <c:pt idx="8">
                  <c:v>1.2664614706281371E-3</c:v>
                </c:pt>
                <c:pt idx="9">
                  <c:v>1.2664614706281371E-3</c:v>
                </c:pt>
                <c:pt idx="10">
                  <c:v>1.2664614706281371E-3</c:v>
                </c:pt>
                <c:pt idx="11">
                  <c:v>1.2664614706281371E-3</c:v>
                </c:pt>
                <c:pt idx="12">
                  <c:v>1.2664614706281371E-3</c:v>
                </c:pt>
                <c:pt idx="13">
                  <c:v>1.2664614706281371E-3</c:v>
                </c:pt>
                <c:pt idx="15">
                  <c:v>1.2462411816578482E-3</c:v>
                </c:pt>
                <c:pt idx="16">
                  <c:v>1.2462411816578482E-3</c:v>
                </c:pt>
                <c:pt idx="17">
                  <c:v>1.2462411816578482E-3</c:v>
                </c:pt>
                <c:pt idx="18">
                  <c:v>1.2462411816578482E-3</c:v>
                </c:pt>
                <c:pt idx="19">
                  <c:v>1.2462411816578482E-3</c:v>
                </c:pt>
                <c:pt idx="20">
                  <c:v>1.2462411816578482E-3</c:v>
                </c:pt>
                <c:pt idx="21">
                  <c:v>1.2462411816578482E-3</c:v>
                </c:pt>
                <c:pt idx="22">
                  <c:v>1.2462411816578482E-3</c:v>
                </c:pt>
                <c:pt idx="23">
                  <c:v>1.2462411816578482E-3</c:v>
                </c:pt>
                <c:pt idx="24">
                  <c:v>1.2462411816578482E-3</c:v>
                </c:pt>
                <c:pt idx="25">
                  <c:v>1.2462411816578482E-3</c:v>
                </c:pt>
                <c:pt idx="26">
                  <c:v>1.2462411816578482E-3</c:v>
                </c:pt>
                <c:pt idx="27">
                  <c:v>1.2462411816578482E-3</c:v>
                </c:pt>
                <c:pt idx="28">
                  <c:v>1.2462411816578482E-3</c:v>
                </c:pt>
                <c:pt idx="30">
                  <c:v>1.4720182980599646E-3</c:v>
                </c:pt>
                <c:pt idx="31">
                  <c:v>1.4720182980599646E-3</c:v>
                </c:pt>
                <c:pt idx="32">
                  <c:v>1.4720182980599646E-3</c:v>
                </c:pt>
                <c:pt idx="33">
                  <c:v>1.4720182980599646E-3</c:v>
                </c:pt>
                <c:pt idx="34">
                  <c:v>1.4720182980599646E-3</c:v>
                </c:pt>
                <c:pt idx="35">
                  <c:v>1.4720182980599646E-3</c:v>
                </c:pt>
                <c:pt idx="36">
                  <c:v>1.4720182980599646E-3</c:v>
                </c:pt>
                <c:pt idx="38">
                  <c:v>1.0816376396237508E-3</c:v>
                </c:pt>
                <c:pt idx="39">
                  <c:v>1.0816376396237508E-3</c:v>
                </c:pt>
                <c:pt idx="40">
                  <c:v>1.0816376396237508E-3</c:v>
                </c:pt>
                <c:pt idx="41">
                  <c:v>1.0816376396237508E-3</c:v>
                </c:pt>
                <c:pt idx="42">
                  <c:v>1.0816376396237508E-3</c:v>
                </c:pt>
                <c:pt idx="43">
                  <c:v>1.0816376396237508E-3</c:v>
                </c:pt>
                <c:pt idx="44">
                  <c:v>1.0816376396237508E-3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462-4EDF-B1A3-1B6210CA09EE}"/>
            </c:ext>
          </c:extLst>
        </c:ser>
        <c:ser>
          <c:idx val="6"/>
          <c:order val="6"/>
          <c:tx>
            <c:strRef>
              <c:f>'All Turnout'!$H$1</c:f>
              <c:strCache>
                <c:ptCount val="1"/>
                <c:pt idx="0">
                  <c:v> -2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Turnout'!$H$2:$H$46</c:f>
              <c:numCache>
                <c:formatCode>mm:ss</c:formatCode>
                <c:ptCount val="45"/>
                <c:pt idx="0">
                  <c:v>1.163048602631936E-3</c:v>
                </c:pt>
                <c:pt idx="1">
                  <c:v>1.163048602631936E-3</c:v>
                </c:pt>
                <c:pt idx="2">
                  <c:v>1.163048602631936E-3</c:v>
                </c:pt>
                <c:pt idx="3">
                  <c:v>1.163048602631936E-3</c:v>
                </c:pt>
                <c:pt idx="4">
                  <c:v>1.163048602631936E-3</c:v>
                </c:pt>
                <c:pt idx="5">
                  <c:v>1.163048602631936E-3</c:v>
                </c:pt>
                <c:pt idx="6">
                  <c:v>1.163048602631936E-3</c:v>
                </c:pt>
                <c:pt idx="7">
                  <c:v>1.163048602631936E-3</c:v>
                </c:pt>
                <c:pt idx="8">
                  <c:v>1.163048602631936E-3</c:v>
                </c:pt>
                <c:pt idx="9">
                  <c:v>1.163048602631936E-3</c:v>
                </c:pt>
                <c:pt idx="10">
                  <c:v>1.163048602631936E-3</c:v>
                </c:pt>
                <c:pt idx="11">
                  <c:v>1.163048602631936E-3</c:v>
                </c:pt>
                <c:pt idx="12">
                  <c:v>1.163048602631936E-3</c:v>
                </c:pt>
                <c:pt idx="13">
                  <c:v>1.163048602631936E-3</c:v>
                </c:pt>
                <c:pt idx="15">
                  <c:v>1.1333553791887125E-3</c:v>
                </c:pt>
                <c:pt idx="16">
                  <c:v>1.1333553791887125E-3</c:v>
                </c:pt>
                <c:pt idx="17">
                  <c:v>1.1333553791887125E-3</c:v>
                </c:pt>
                <c:pt idx="18">
                  <c:v>1.1333553791887125E-3</c:v>
                </c:pt>
                <c:pt idx="19">
                  <c:v>1.1333553791887125E-3</c:v>
                </c:pt>
                <c:pt idx="20">
                  <c:v>1.1333553791887125E-3</c:v>
                </c:pt>
                <c:pt idx="21">
                  <c:v>1.1333553791887125E-3</c:v>
                </c:pt>
                <c:pt idx="22">
                  <c:v>1.1333553791887125E-3</c:v>
                </c:pt>
                <c:pt idx="23">
                  <c:v>1.1333553791887125E-3</c:v>
                </c:pt>
                <c:pt idx="24">
                  <c:v>1.1333553791887125E-3</c:v>
                </c:pt>
                <c:pt idx="25">
                  <c:v>1.1333553791887125E-3</c:v>
                </c:pt>
                <c:pt idx="26">
                  <c:v>1.1333553791887125E-3</c:v>
                </c:pt>
                <c:pt idx="27">
                  <c:v>1.1333553791887125E-3</c:v>
                </c:pt>
                <c:pt idx="28">
                  <c:v>1.1333553791887125E-3</c:v>
                </c:pt>
                <c:pt idx="30">
                  <c:v>1.4361000881834216E-3</c:v>
                </c:pt>
                <c:pt idx="31">
                  <c:v>1.4361000881834216E-3</c:v>
                </c:pt>
                <c:pt idx="32">
                  <c:v>1.4361000881834216E-3</c:v>
                </c:pt>
                <c:pt idx="33">
                  <c:v>1.4361000881834216E-3</c:v>
                </c:pt>
                <c:pt idx="34">
                  <c:v>1.4361000881834216E-3</c:v>
                </c:pt>
                <c:pt idx="35">
                  <c:v>1.4361000881834216E-3</c:v>
                </c:pt>
                <c:pt idx="36">
                  <c:v>1.4361000881834216E-3</c:v>
                </c:pt>
                <c:pt idx="38">
                  <c:v>9.9098691945914176E-4</c:v>
                </c:pt>
                <c:pt idx="39">
                  <c:v>9.9098691945914176E-4</c:v>
                </c:pt>
                <c:pt idx="40">
                  <c:v>9.9098691945914176E-4</c:v>
                </c:pt>
                <c:pt idx="41">
                  <c:v>9.9098691945914176E-4</c:v>
                </c:pt>
                <c:pt idx="42">
                  <c:v>9.9098691945914176E-4</c:v>
                </c:pt>
                <c:pt idx="43">
                  <c:v>9.9098691945914176E-4</c:v>
                </c:pt>
                <c:pt idx="44">
                  <c:v>9.9098691945914176E-4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462-4EDF-B1A3-1B6210CA09EE}"/>
            </c:ext>
          </c:extLst>
        </c:ser>
        <c:ser>
          <c:idx val="7"/>
          <c:order val="7"/>
          <c:tx>
            <c:strRef>
              <c:f>'All Turnout'!$I$1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4662555147659434E-2"/>
                  <c:y val="-2.015066029905808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LCL</a:t>
                    </a:r>
                  </a:p>
                </c:rich>
              </c:tx>
              <c:numFmt formatCode="mm:ss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462-4EDF-B1A3-1B6210CA09EE}"/>
                </c:ext>
              </c:extLst>
            </c:dLbl>
            <c:dLbl>
              <c:idx val="12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62-4EDF-B1A3-1B6210CA09EE}"/>
                </c:ext>
              </c:extLst>
            </c:dLbl>
            <c:dLbl>
              <c:idx val="27"/>
              <c:layout>
                <c:manualLayout>
                  <c:x val="-1.4662555147659434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62-4EDF-B1A3-1B6210CA09EE}"/>
                </c:ext>
              </c:extLst>
            </c:dLbl>
            <c:dLbl>
              <c:idx val="35"/>
              <c:layout>
                <c:manualLayout>
                  <c:x val="-1.4662555147659542E-2"/>
                  <c:y val="-1.0075330149529006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62-4EDF-B1A3-1B6210CA09EE}"/>
                </c:ext>
              </c:extLst>
            </c:dLbl>
            <c:dLbl>
              <c:idx val="43"/>
              <c:layout>
                <c:manualLayout>
                  <c:x val="-1.4662555147659542E-2"/>
                  <c:y val="-2.0150660299058012E-2"/>
                </c:manualLayout>
              </c:layout>
              <c:numFmt formatCode="mm:ss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462-4EDF-B1A3-1B6210CA09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'All Turnout'!$A$2:$A$46</c:f>
              <c:numCache>
                <c:formatCode>[$-409]mmm\-yy;@</c:formatCode>
                <c:ptCount val="45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  <c:pt idx="13">
                  <c:v>42583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</c:numCache>
            </c:numRef>
          </c:cat>
          <c:val>
            <c:numRef>
              <c:f>'All Turnout'!$I$2:$I$46</c:f>
              <c:numCache>
                <c:formatCode>mm:ss</c:formatCode>
                <c:ptCount val="45"/>
                <c:pt idx="0">
                  <c:v>1.0596357346357346E-3</c:v>
                </c:pt>
                <c:pt idx="1">
                  <c:v>1.0596357346357346E-3</c:v>
                </c:pt>
                <c:pt idx="2">
                  <c:v>1.0596357346357346E-3</c:v>
                </c:pt>
                <c:pt idx="3">
                  <c:v>1.0596357346357346E-3</c:v>
                </c:pt>
                <c:pt idx="4">
                  <c:v>1.0596357346357346E-3</c:v>
                </c:pt>
                <c:pt idx="5">
                  <c:v>1.0596357346357346E-3</c:v>
                </c:pt>
                <c:pt idx="6">
                  <c:v>1.0596357346357346E-3</c:v>
                </c:pt>
                <c:pt idx="7">
                  <c:v>1.0596357346357346E-3</c:v>
                </c:pt>
                <c:pt idx="8">
                  <c:v>1.0596357346357346E-3</c:v>
                </c:pt>
                <c:pt idx="9">
                  <c:v>1.0596357346357346E-3</c:v>
                </c:pt>
                <c:pt idx="10">
                  <c:v>1.0596357346357346E-3</c:v>
                </c:pt>
                <c:pt idx="11">
                  <c:v>1.0596357346357346E-3</c:v>
                </c:pt>
                <c:pt idx="12">
                  <c:v>1.0596357346357346E-3</c:v>
                </c:pt>
                <c:pt idx="13">
                  <c:v>1.0596357346357346E-3</c:v>
                </c:pt>
                <c:pt idx="15">
                  <c:v>1.0204695767195766E-3</c:v>
                </c:pt>
                <c:pt idx="16">
                  <c:v>1.0204695767195766E-3</c:v>
                </c:pt>
                <c:pt idx="17">
                  <c:v>1.0204695767195766E-3</c:v>
                </c:pt>
                <c:pt idx="18">
                  <c:v>1.0204695767195766E-3</c:v>
                </c:pt>
                <c:pt idx="19">
                  <c:v>1.0204695767195766E-3</c:v>
                </c:pt>
                <c:pt idx="20">
                  <c:v>1.0204695767195766E-3</c:v>
                </c:pt>
                <c:pt idx="21">
                  <c:v>1.0204695767195766E-3</c:v>
                </c:pt>
                <c:pt idx="22">
                  <c:v>1.0204695767195766E-3</c:v>
                </c:pt>
                <c:pt idx="23">
                  <c:v>1.0204695767195766E-3</c:v>
                </c:pt>
                <c:pt idx="24">
                  <c:v>1.0204695767195766E-3</c:v>
                </c:pt>
                <c:pt idx="25">
                  <c:v>1.0204695767195766E-3</c:v>
                </c:pt>
                <c:pt idx="26">
                  <c:v>1.0204695767195766E-3</c:v>
                </c:pt>
                <c:pt idx="27">
                  <c:v>1.0204695767195766E-3</c:v>
                </c:pt>
                <c:pt idx="28">
                  <c:v>1.0204695767195766E-3</c:v>
                </c:pt>
                <c:pt idx="30">
                  <c:v>1.4001818783068783E-3</c:v>
                </c:pt>
                <c:pt idx="31">
                  <c:v>1.4001818783068783E-3</c:v>
                </c:pt>
                <c:pt idx="32">
                  <c:v>1.4001818783068783E-3</c:v>
                </c:pt>
                <c:pt idx="33">
                  <c:v>1.4001818783068783E-3</c:v>
                </c:pt>
                <c:pt idx="34">
                  <c:v>1.4001818783068783E-3</c:v>
                </c:pt>
                <c:pt idx="35">
                  <c:v>1.4001818783068783E-3</c:v>
                </c:pt>
                <c:pt idx="36">
                  <c:v>1.4001818783068783E-3</c:v>
                </c:pt>
                <c:pt idx="38">
                  <c:v>9.0033619929453276E-4</c:v>
                </c:pt>
                <c:pt idx="39">
                  <c:v>9.0033619929453276E-4</c:v>
                </c:pt>
                <c:pt idx="40">
                  <c:v>9.0033619929453276E-4</c:v>
                </c:pt>
                <c:pt idx="41">
                  <c:v>9.0033619929453276E-4</c:v>
                </c:pt>
                <c:pt idx="42">
                  <c:v>9.0033619929453276E-4</c:v>
                </c:pt>
                <c:pt idx="43">
                  <c:v>9.0033619929453276E-4</c:v>
                </c:pt>
                <c:pt idx="44">
                  <c:v>9.0033619929453276E-4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462-4EDF-B1A3-1B6210CA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095704"/>
        <c:axId val="592103936"/>
      </c:lineChart>
      <c:catAx>
        <c:axId val="592095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[$-409]mmm\-yy;@" sourceLinked="1"/>
        <c:majorTickMark val="out"/>
        <c:minorTickMark val="none"/>
        <c:tickLblPos val="nextTo"/>
        <c:crossAx val="592103936"/>
        <c:crosses val="autoZero"/>
        <c:auto val="0"/>
        <c:lblAlgn val="ctr"/>
        <c:lblOffset val="100"/>
        <c:noMultiLvlLbl val="0"/>
      </c:catAx>
      <c:valAx>
        <c:axId val="592103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Turnout</a:t>
                </a:r>
              </a:p>
            </c:rich>
          </c:tx>
          <c:overlay val="0"/>
        </c:title>
        <c:numFmt formatCode="mm:ss" sourceLinked="1"/>
        <c:majorTickMark val="out"/>
        <c:minorTickMark val="none"/>
        <c:tickLblPos val="nextTo"/>
        <c:crossAx val="5920957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13</xdr:col>
      <xdr:colOff>34637</xdr:colOff>
      <xdr:row>25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503DBB-7A1E-49FD-8106-5516D8EF1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26</xdr:row>
      <xdr:rowOff>0</xdr:rowOff>
    </xdr:from>
    <xdr:to>
      <xdr:col>13</xdr:col>
      <xdr:colOff>6061</xdr:colOff>
      <xdr:row>49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305F3E-564F-4BE3-8B12-3A68160BD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9999F-F241-41E5-8BE6-4B04BC9AF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D04812D-C57D-4C2C-A25F-690557439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15</xdr:col>
      <xdr:colOff>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20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0.12071</cdr:x>
      <cdr:y>0.51389</cdr:y>
    </cdr:from>
    <cdr:to>
      <cdr:x>0.32899</cdr:x>
      <cdr:y>0.64444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0" y="1727574"/>
          <a:ext cx="1643529" cy="43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 i="1"/>
            <a:t>A shift</a:t>
          </a:r>
        </a:p>
      </cdr:txBody>
    </cdr:sp>
  </cdr:relSizeAnchor>
  <cdr:relSizeAnchor xmlns:cdr="http://schemas.openxmlformats.org/drawingml/2006/chartDrawing">
    <cdr:from>
      <cdr:x>0.40407</cdr:x>
      <cdr:y>0.51789</cdr:y>
    </cdr:from>
    <cdr:to>
      <cdr:x>0.61236</cdr:x>
      <cdr:y>0.64844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88447" y="1741021"/>
          <a:ext cx="1643529" cy="43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 i="1"/>
            <a:t>B shift</a:t>
          </a:r>
        </a:p>
      </cdr:txBody>
    </cdr:sp>
  </cdr:relSizeAnchor>
  <cdr:relSizeAnchor xmlns:cdr="http://schemas.openxmlformats.org/drawingml/2006/chartDrawing">
    <cdr:from>
      <cdr:x>0.7378</cdr:x>
      <cdr:y>0.53733</cdr:y>
    </cdr:from>
    <cdr:to>
      <cdr:x>0.94608</cdr:x>
      <cdr:y>0.66789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821829" y="1806388"/>
          <a:ext cx="1643529" cy="43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 i="1"/>
            <a:t>C shift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%20Mark\QM501Y\Class%20Notes\18%20Queueing%20Applications\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ROENIGK\Practical_Analytics_Excel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 #1"/>
      <sheetName val="Example #2"/>
      <sheetName val="McDonalds"/>
      <sheetName val="Wendys"/>
      <sheetName val="Telephone"/>
      <sheetName val="Specific"/>
      <sheetName val="General"/>
      <sheetName val="LL Bean"/>
      <sheetName val="LL Bean F"/>
      <sheetName val="Intro"/>
      <sheetName val="MMs"/>
      <sheetName val="finite queue length"/>
      <sheetName val="finite population"/>
      <sheetName val="M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"/>
      <sheetName val="Process Behav Template"/>
      <sheetName val="Simple Sensitivity"/>
      <sheetName val="Budget-WhatIf"/>
      <sheetName val="Fire Rates"/>
      <sheetName val="Scatterplot"/>
      <sheetName val="Scatterplot (2)"/>
      <sheetName val="TREND"/>
      <sheetName val="Forecasting 1"/>
      <sheetName val="Forecasting 2"/>
      <sheetName val="Random"/>
      <sheetName val="Recreation"/>
      <sheetName val="CapitalBudget"/>
      <sheetName val="7.S2 Search&amp;Rescue"/>
      <sheetName val="Inflation"/>
      <sheetName val="Inflation (2)"/>
      <sheetName val="Inflation (3)"/>
    </sheetNames>
    <sheetDataSet>
      <sheetData sheetId="0"/>
      <sheetData sheetId="1">
        <row r="1">
          <cell r="O1" t="str">
            <v>I-MR Chart for Waiting in Line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4">
          <cell r="C34">
            <v>2</v>
          </cell>
          <cell r="D34">
            <v>2</v>
          </cell>
          <cell r="E34">
            <v>2</v>
          </cell>
          <cell r="F34">
            <v>2</v>
          </cell>
          <cell r="I34">
            <v>10</v>
          </cell>
        </row>
      </sheetData>
      <sheetData sheetId="13"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</sheetData>
      <sheetData sheetId="14"/>
      <sheetData sheetId="15"/>
      <sheetData sheetId="1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 User" refreshedDate="43871.795827430557" createdVersion="6" refreshedVersion="6" minRefreshableVersion="3" recordCount="90" xr:uid="{DF64BA32-0DBF-41FA-B375-CAFF655676E1}">
  <cacheSource type="worksheet">
    <worksheetSource name="Table1"/>
  </cacheSource>
  <cacheFields count="5">
    <cacheField name="Accident" numFmtId="0">
      <sharedItems containsSemiMixedTypes="0" containsString="0" containsNumber="1" containsInteger="1" minValue="1" maxValue="90"/>
    </cacheField>
    <cacheField name="Date" numFmtId="14">
      <sharedItems containsSemiMixedTypes="0" containsNonDate="0" containsDate="1" containsString="0" minDate="2015-01-06T00:00:00" maxDate="2015-12-31T00:00:00" count="80">
        <d v="2015-01-06T00:00:00"/>
        <d v="2015-01-07T00:00:00"/>
        <d v="2015-01-14T00:00:00"/>
        <d v="2015-02-04T00:00:00"/>
        <d v="2015-02-06T00:00:00"/>
        <d v="2015-02-12T00:00:00"/>
        <d v="2015-02-17T00:00:00"/>
        <d v="2015-02-18T00:00:00"/>
        <d v="2015-02-22T00:00:00"/>
        <d v="2015-02-24T00:00:00"/>
        <d v="2015-03-03T00:00:00"/>
        <d v="2015-03-10T00:00:00"/>
        <d v="2015-03-14T00:00:00"/>
        <d v="2015-03-15T00:00:00"/>
        <d v="2015-03-28T00:00:00"/>
        <d v="2015-03-29T00:00:00"/>
        <d v="2015-04-03T00:00:00"/>
        <d v="2015-04-07T00:00:00"/>
        <d v="2015-04-11T00:00:00"/>
        <d v="2015-04-13T00:00:00"/>
        <d v="2015-04-21T00:00:00"/>
        <d v="2015-04-23T00:00:00"/>
        <d v="2015-04-28T00:00:00"/>
        <d v="2015-05-02T00:00:00"/>
        <d v="2015-05-08T00:00:00"/>
        <d v="2015-05-14T00:00:00"/>
        <d v="2015-05-17T00:00:00"/>
        <d v="2015-05-18T00:00:00"/>
        <d v="2015-05-19T00:00:00"/>
        <d v="2015-05-22T00:00:00"/>
        <d v="2015-05-30T00:00:00"/>
        <d v="2015-06-06T00:00:00"/>
        <d v="2015-06-08T00:00:00"/>
        <d v="2015-06-11T00:00:00"/>
        <d v="2015-06-12T00:00:00"/>
        <d v="2015-06-18T00:00:00"/>
        <d v="2015-06-30T00:00:00"/>
        <d v="2015-07-04T00:00:00"/>
        <d v="2015-07-06T00:00:00"/>
        <d v="2015-07-19T00:00:00"/>
        <d v="2015-08-03T00:00:00"/>
        <d v="2015-08-11T00:00:00"/>
        <d v="2015-08-14T00:00:00"/>
        <d v="2015-08-20T00:00:00"/>
        <d v="2015-08-28T00:00:00"/>
        <d v="2015-08-29T00:00:00"/>
        <d v="2015-09-05T00:00:00"/>
        <d v="2015-09-11T00:00:00"/>
        <d v="2015-09-13T00:00:00"/>
        <d v="2015-09-16T00:00:00"/>
        <d v="2015-09-17T00:00:00"/>
        <d v="2015-09-20T00:00:00"/>
        <d v="2015-09-22T00:00:00"/>
        <d v="2015-09-30T00:00:00"/>
        <d v="2015-10-02T00:00:00"/>
        <d v="2015-10-05T00:00:00"/>
        <d v="2015-10-06T00:00:00"/>
        <d v="2015-10-09T00:00:00"/>
        <d v="2015-10-10T00:00:00"/>
        <d v="2015-10-11T00:00:00"/>
        <d v="2015-10-12T00:00:00"/>
        <d v="2015-10-13T00:00:00"/>
        <d v="2015-10-17T00:00:00"/>
        <d v="2015-10-23T00:00:00"/>
        <d v="2015-11-06T00:00:00"/>
        <d v="2015-11-09T00:00:00"/>
        <d v="2015-11-19T00:00:00"/>
        <d v="2015-11-23T00:00:00"/>
        <d v="2015-11-27T00:00:00"/>
        <d v="2015-11-28T00:00:00"/>
        <d v="2015-12-02T00:00:00"/>
        <d v="2015-12-04T00:00:00"/>
        <d v="2015-12-05T00:00:00"/>
        <d v="2015-12-07T00:00:00"/>
        <d v="2015-12-10T00:00:00"/>
        <d v="2015-12-13T00:00:00"/>
        <d v="2015-12-19T00:00:00"/>
        <d v="2015-12-24T00:00:00"/>
        <d v="2015-12-26T00:00:00"/>
        <d v="2015-12-30T00:00:00"/>
      </sharedItems>
      <fieldGroup par="4" base="1">
        <rangePr groupBy="days" startDate="2015-01-06T00:00:00" endDate="2015-12-31T00:00:00"/>
        <groupItems count="368">
          <s v="&lt;1/6/201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31/2015"/>
        </groupItems>
      </fieldGroup>
    </cacheField>
    <cacheField name="Type" numFmtId="0">
      <sharedItems/>
    </cacheField>
    <cacheField name="Dept" numFmtId="0">
      <sharedItems/>
    </cacheField>
    <cacheField name="Months" numFmtId="0" databaseField="0">
      <fieldGroup base="1">
        <rangePr groupBy="months" startDate="2015-01-06T00:00:00" endDate="2015-12-31T00:00:00"/>
        <groupItems count="14">
          <s v="&lt;1/6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31/20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n v="1"/>
    <x v="0"/>
    <s v="T-26"/>
    <s v="Dept E"/>
  </r>
  <r>
    <n v="2"/>
    <x v="1"/>
    <s v="T-10"/>
    <s v="Dept D"/>
  </r>
  <r>
    <n v="3"/>
    <x v="2"/>
    <s v="T-09"/>
    <s v="Dept D"/>
  </r>
  <r>
    <n v="4"/>
    <x v="3"/>
    <s v="T-01"/>
    <s v="Dept C"/>
  </r>
  <r>
    <n v="5"/>
    <x v="4"/>
    <s v="T-14"/>
    <s v="Dept D"/>
  </r>
  <r>
    <n v="6"/>
    <x v="5"/>
    <s v="T-02"/>
    <s v="Dept C"/>
  </r>
  <r>
    <n v="7"/>
    <x v="6"/>
    <s v="T-04"/>
    <s v="Dept B"/>
  </r>
  <r>
    <n v="8"/>
    <x v="7"/>
    <s v="T-02"/>
    <s v="Dept C"/>
  </r>
  <r>
    <n v="9"/>
    <x v="8"/>
    <s v="T-02"/>
    <s v="Dept C"/>
  </r>
  <r>
    <n v="10"/>
    <x v="9"/>
    <s v="T-11"/>
    <s v="Dept D"/>
  </r>
  <r>
    <n v="11"/>
    <x v="10"/>
    <s v="T-13"/>
    <s v="Dept E"/>
  </r>
  <r>
    <n v="12"/>
    <x v="11"/>
    <s v="T-02"/>
    <s v="Dept C"/>
  </r>
  <r>
    <n v="13"/>
    <x v="12"/>
    <s v="T-01"/>
    <s v="Dept D"/>
  </r>
  <r>
    <n v="14"/>
    <x v="13"/>
    <s v="T-05"/>
    <s v="Dept E"/>
  </r>
  <r>
    <n v="15"/>
    <x v="14"/>
    <s v="T-06"/>
    <s v="Dept D"/>
  </r>
  <r>
    <n v="16"/>
    <x v="15"/>
    <s v="T-10"/>
    <s v="Dept E"/>
  </r>
  <r>
    <n v="17"/>
    <x v="16"/>
    <s v="T-04"/>
    <s v="Dept D"/>
  </r>
  <r>
    <n v="18"/>
    <x v="17"/>
    <s v="T-02"/>
    <s v="Dept C"/>
  </r>
  <r>
    <n v="19"/>
    <x v="18"/>
    <s v="T-06"/>
    <s v="Dept D"/>
  </r>
  <r>
    <n v="20"/>
    <x v="19"/>
    <s v="T-06"/>
    <s v="Dept D"/>
  </r>
  <r>
    <n v="21"/>
    <x v="20"/>
    <s v="T-01"/>
    <s v="Dept B"/>
  </r>
  <r>
    <n v="22"/>
    <x v="21"/>
    <s v="T-25"/>
    <s v="Dept D"/>
  </r>
  <r>
    <n v="23"/>
    <x v="22"/>
    <s v="T-20"/>
    <s v="Dept E"/>
  </r>
  <r>
    <n v="24"/>
    <x v="23"/>
    <s v="T-02"/>
    <s v="Dept C"/>
  </r>
  <r>
    <n v="25"/>
    <x v="24"/>
    <s v="T-04"/>
    <s v="Dept D"/>
  </r>
  <r>
    <n v="26"/>
    <x v="25"/>
    <s v="T-06"/>
    <s v="Dept A"/>
  </r>
  <r>
    <n v="27"/>
    <x v="26"/>
    <s v="T-06"/>
    <s v="Dept D"/>
  </r>
  <r>
    <n v="28"/>
    <x v="27"/>
    <s v="T-02"/>
    <s v="Dept C"/>
  </r>
  <r>
    <n v="29"/>
    <x v="28"/>
    <s v="T-02"/>
    <s v="Dept C"/>
  </r>
  <r>
    <n v="30"/>
    <x v="29"/>
    <s v="T-02"/>
    <s v="Dept A"/>
  </r>
  <r>
    <n v="31"/>
    <x v="30"/>
    <s v="T-06"/>
    <s v="Dept D"/>
  </r>
  <r>
    <n v="32"/>
    <x v="31"/>
    <s v="T-17"/>
    <s v="Dept A"/>
  </r>
  <r>
    <n v="33"/>
    <x v="32"/>
    <s v="T-06"/>
    <s v="Dept E"/>
  </r>
  <r>
    <n v="34"/>
    <x v="33"/>
    <s v="T-02"/>
    <s v="Dept C"/>
  </r>
  <r>
    <n v="35"/>
    <x v="34"/>
    <s v="T-02"/>
    <s v="Dept C"/>
  </r>
  <r>
    <n v="36"/>
    <x v="35"/>
    <s v="T-02"/>
    <s v="Dept C"/>
  </r>
  <r>
    <n v="37"/>
    <x v="35"/>
    <s v="T-06"/>
    <s v="Dept E"/>
  </r>
  <r>
    <n v="38"/>
    <x v="36"/>
    <s v="T-19"/>
    <s v="Dept B"/>
  </r>
  <r>
    <n v="39"/>
    <x v="37"/>
    <s v="T-06"/>
    <s v="Dept A"/>
  </r>
  <r>
    <n v="40"/>
    <x v="38"/>
    <s v="T-12"/>
    <s v="Dept E"/>
  </r>
  <r>
    <n v="41"/>
    <x v="39"/>
    <s v="T-10"/>
    <s v="Dept C"/>
  </r>
  <r>
    <n v="42"/>
    <x v="40"/>
    <s v="T-22"/>
    <s v="Dept D"/>
  </r>
  <r>
    <n v="43"/>
    <x v="41"/>
    <s v="T-03"/>
    <s v="Dept B"/>
  </r>
  <r>
    <n v="44"/>
    <x v="42"/>
    <s v="T-02"/>
    <s v="Dept C"/>
  </r>
  <r>
    <n v="45"/>
    <x v="42"/>
    <s v="T-18"/>
    <s v="Dept C"/>
  </r>
  <r>
    <n v="46"/>
    <x v="43"/>
    <s v="T-27"/>
    <s v="Dept D"/>
  </r>
  <r>
    <n v="47"/>
    <x v="44"/>
    <s v="T-02"/>
    <s v="Dept C"/>
  </r>
  <r>
    <n v="48"/>
    <x v="44"/>
    <s v="T-06"/>
    <s v="Dept C"/>
  </r>
  <r>
    <n v="49"/>
    <x v="45"/>
    <s v="T-07"/>
    <s v="Dept C"/>
  </r>
  <r>
    <n v="50"/>
    <x v="46"/>
    <s v="T-02"/>
    <s v="Dept C"/>
  </r>
  <r>
    <n v="51"/>
    <x v="47"/>
    <s v="T-04"/>
    <s v="Dept A"/>
  </r>
  <r>
    <n v="52"/>
    <x v="48"/>
    <s v="T-06"/>
    <s v="Dept B"/>
  </r>
  <r>
    <n v="53"/>
    <x v="48"/>
    <s v="T-19"/>
    <s v="Dept A"/>
  </r>
  <r>
    <n v="54"/>
    <x v="49"/>
    <s v="T-13"/>
    <s v="Dept D"/>
  </r>
  <r>
    <n v="55"/>
    <x v="50"/>
    <s v="T-27"/>
    <s v="Dept E"/>
  </r>
  <r>
    <n v="56"/>
    <x v="51"/>
    <s v="T-03"/>
    <s v="Dept D"/>
  </r>
  <r>
    <n v="57"/>
    <x v="51"/>
    <s v="T-11"/>
    <s v="Dept D"/>
  </r>
  <r>
    <n v="58"/>
    <x v="52"/>
    <s v="T-11"/>
    <s v="Dept A"/>
  </r>
  <r>
    <n v="59"/>
    <x v="53"/>
    <s v="T-03"/>
    <s v="Dept D"/>
  </r>
  <r>
    <n v="60"/>
    <x v="54"/>
    <s v="T-06"/>
    <s v="Dept C"/>
  </r>
  <r>
    <n v="61"/>
    <x v="54"/>
    <s v="T-14"/>
    <s v="Dept D"/>
  </r>
  <r>
    <n v="62"/>
    <x v="55"/>
    <s v="T-02"/>
    <s v="Dept C"/>
  </r>
  <r>
    <n v="63"/>
    <x v="55"/>
    <s v="T-06"/>
    <s v="Dept C"/>
  </r>
  <r>
    <n v="64"/>
    <x v="56"/>
    <s v="T-02"/>
    <s v="Dept C"/>
  </r>
  <r>
    <n v="65"/>
    <x v="57"/>
    <s v="T-02"/>
    <s v="Dept C"/>
  </r>
  <r>
    <n v="66"/>
    <x v="58"/>
    <s v="T-02"/>
    <s v="Dept C"/>
  </r>
  <r>
    <n v="67"/>
    <x v="58"/>
    <s v="T-17"/>
    <s v="Dept D"/>
  </r>
  <r>
    <n v="68"/>
    <x v="59"/>
    <s v="T-06"/>
    <s v="Dept C"/>
  </r>
  <r>
    <n v="69"/>
    <x v="60"/>
    <s v="T-02"/>
    <s v="Dept C"/>
  </r>
  <r>
    <n v="70"/>
    <x v="60"/>
    <s v="T-20"/>
    <s v="Dept D"/>
  </r>
  <r>
    <n v="71"/>
    <x v="61"/>
    <s v="T-06"/>
    <s v="Dept A"/>
  </r>
  <r>
    <n v="72"/>
    <x v="62"/>
    <s v="T-01"/>
    <s v="Dept D"/>
  </r>
  <r>
    <n v="73"/>
    <x v="63"/>
    <s v="T-02"/>
    <s v="Dept C"/>
  </r>
  <r>
    <n v="74"/>
    <x v="64"/>
    <s v="T-09"/>
    <s v="Dept E"/>
  </r>
  <r>
    <n v="75"/>
    <x v="65"/>
    <s v="T-20"/>
    <s v="Dept D"/>
  </r>
  <r>
    <n v="76"/>
    <x v="66"/>
    <s v="T-10"/>
    <s v="Dept C"/>
  </r>
  <r>
    <n v="77"/>
    <x v="67"/>
    <s v="T-06"/>
    <s v="Dept E"/>
  </r>
  <r>
    <n v="78"/>
    <x v="68"/>
    <s v="T-03"/>
    <s v="Dept D"/>
  </r>
  <r>
    <n v="79"/>
    <x v="69"/>
    <s v="T-14"/>
    <s v="Dept D"/>
  </r>
  <r>
    <n v="80"/>
    <x v="70"/>
    <s v="T-25"/>
    <s v="Dept D"/>
  </r>
  <r>
    <n v="81"/>
    <x v="71"/>
    <s v="T-06"/>
    <s v="Dept D"/>
  </r>
  <r>
    <n v="82"/>
    <x v="72"/>
    <s v="T-03"/>
    <s v="Dept E"/>
  </r>
  <r>
    <n v="83"/>
    <x v="73"/>
    <s v="T-06"/>
    <s v="Dept E"/>
  </r>
  <r>
    <n v="84"/>
    <x v="74"/>
    <s v="T-02"/>
    <s v="Dept C"/>
  </r>
  <r>
    <n v="85"/>
    <x v="75"/>
    <s v="T-19"/>
    <s v="Dept A"/>
  </r>
  <r>
    <n v="86"/>
    <x v="76"/>
    <s v="T-02"/>
    <s v="Dept C"/>
  </r>
  <r>
    <n v="87"/>
    <x v="77"/>
    <s v="T-02"/>
    <s v="Dept C"/>
  </r>
  <r>
    <n v="88"/>
    <x v="77"/>
    <s v="T-20"/>
    <s v="Dept B"/>
  </r>
  <r>
    <n v="89"/>
    <x v="78"/>
    <s v="T-05"/>
    <s v="Dept C"/>
  </r>
  <r>
    <n v="90"/>
    <x v="79"/>
    <s v="T-02"/>
    <s v="Dept 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738F97-B8BA-48FF-B697-8852C686303E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6" firstHeaderRow="1" firstDataRow="1" firstDataCol="1"/>
  <pivotFields count="5">
    <pivotField dataField="1"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Accident" fld="0" subtotal="count" baseField="4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E95" totalsRowShown="0">
  <autoFilter ref="B5:E95" xr:uid="{00000000-0009-0000-0100-000001000000}"/>
  <sortState xmlns:xlrd2="http://schemas.microsoft.com/office/spreadsheetml/2017/richdata2" ref="B6:E95">
    <sortCondition ref="C6:C95"/>
  </sortState>
  <tableColumns count="4">
    <tableColumn id="1" xr3:uid="{00000000-0010-0000-0000-000001000000}" name="Accident"/>
    <tableColumn id="2" xr3:uid="{00000000-0010-0000-0000-000002000000}" name="Date" dataDxfId="7"/>
    <tableColumn id="3" xr3:uid="{00000000-0010-0000-0000-000003000000}" name="Type"/>
    <tableColumn id="4" xr3:uid="{00000000-0010-0000-0000-000004000000}" name="Dep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5:J55" totalsRowShown="0" headerRowDxfId="6" headerRowBorderDxfId="5" tableBorderDxfId="4">
  <autoFilter ref="G5:J55" xr:uid="{00000000-0009-0000-0100-000002000000}"/>
  <tableColumns count="4">
    <tableColumn id="1" xr3:uid="{00000000-0010-0000-0100-000001000000}" name="Accident"/>
    <tableColumn id="2" xr3:uid="{00000000-0010-0000-0100-000002000000}" name="Date" dataDxfId="3"/>
    <tableColumn id="3" xr3:uid="{00000000-0010-0000-0100-000003000000}" name="Type"/>
    <tableColumn id="4" xr3:uid="{00000000-0010-0000-0100-000004000000}" name="Dep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6C63-A7EE-433F-BAA7-6E0B0771967E}">
  <dimension ref="A1:AI105"/>
  <sheetViews>
    <sheetView zoomScale="85" zoomScaleNormal="85" workbookViewId="0">
      <selection activeCell="U13" sqref="U13"/>
    </sheetView>
  </sheetViews>
  <sheetFormatPr defaultRowHeight="15" x14ac:dyDescent="0.25"/>
  <cols>
    <col min="1" max="1" width="11.28515625" customWidth="1"/>
    <col min="2" max="2" width="15.28515625" bestFit="1" customWidth="1"/>
    <col min="14" max="14" width="18.85546875" bestFit="1" customWidth="1"/>
    <col min="27" max="27" width="15.28515625" bestFit="1" customWidth="1"/>
    <col min="29" max="29" width="11.28515625" customWidth="1"/>
    <col min="30" max="30" width="28.5703125" bestFit="1" customWidth="1"/>
    <col min="32" max="32" width="17.28515625" customWidth="1"/>
    <col min="33" max="35" width="10.85546875" customWidth="1"/>
  </cols>
  <sheetData>
    <row r="1" spans="1:35" x14ac:dyDescent="0.25">
      <c r="A1" s="67" t="s">
        <v>87</v>
      </c>
      <c r="B1" s="67"/>
      <c r="N1" s="49" t="s">
        <v>88</v>
      </c>
      <c r="O1" s="44" t="str">
        <f>"I-MR Chart for "&amp;B5</f>
        <v>I-MR Chart for Waiting in Line</v>
      </c>
      <c r="P1" s="44"/>
      <c r="Q1" s="44"/>
      <c r="S1" t="s">
        <v>6</v>
      </c>
      <c r="T1" s="50">
        <f>$I$6</f>
        <v>6.335536231884058</v>
      </c>
    </row>
    <row r="2" spans="1:35" ht="21" x14ac:dyDescent="0.35">
      <c r="A2" s="67"/>
      <c r="B2" s="67"/>
      <c r="D2" s="51" t="str">
        <f>"Process Behaviour Charts for "&amp;B5</f>
        <v>Process Behaviour Charts for Waiting in Line</v>
      </c>
      <c r="N2" s="49" t="s">
        <v>89</v>
      </c>
      <c r="O2" s="44" t="str">
        <f>"Range Chart for "&amp;B5</f>
        <v>Range Chart for Waiting in Line</v>
      </c>
      <c r="P2" s="44"/>
      <c r="Q2" s="44"/>
      <c r="S2" t="s">
        <v>1</v>
      </c>
      <c r="T2" s="50">
        <f>$H$6</f>
        <v>-2.2028985507254184E-3</v>
      </c>
    </row>
    <row r="3" spans="1:35" x14ac:dyDescent="0.25">
      <c r="A3" s="67"/>
      <c r="B3" s="67"/>
      <c r="D3" s="13" t="str">
        <f>"Average of "&amp;TEXT(T3,"0.00")&amp;", and natural process range of "&amp;TEXT(T2,"0.00")&amp;" to "&amp;TEXT(T1,"0.00")</f>
        <v>Average of 3.17, and natural process range of 0.00 to 6.34</v>
      </c>
      <c r="N3" s="52" t="s">
        <v>90</v>
      </c>
      <c r="O3" s="52"/>
      <c r="P3" s="52"/>
      <c r="Q3" s="52"/>
      <c r="S3" t="s">
        <v>91</v>
      </c>
      <c r="T3" s="50">
        <f>$G$6</f>
        <v>3.1666666666666661</v>
      </c>
      <c r="Z3" t="s">
        <v>92</v>
      </c>
      <c r="AC3" t="s">
        <v>93</v>
      </c>
      <c r="AF3" t="s">
        <v>94</v>
      </c>
      <c r="AG3" t="s">
        <v>13</v>
      </c>
    </row>
    <row r="4" spans="1:35" x14ac:dyDescent="0.25">
      <c r="D4" s="13" t="s">
        <v>95</v>
      </c>
      <c r="N4" s="53" t="s">
        <v>96</v>
      </c>
      <c r="O4" s="53" t="s">
        <v>97</v>
      </c>
      <c r="P4" s="53" t="s">
        <v>98</v>
      </c>
      <c r="Q4" s="53" t="s">
        <v>99</v>
      </c>
      <c r="R4" t="s">
        <v>100</v>
      </c>
    </row>
    <row r="5" spans="1:35" x14ac:dyDescent="0.25">
      <c r="A5" s="54" t="s">
        <v>101</v>
      </c>
      <c r="B5" s="54" t="s">
        <v>102</v>
      </c>
      <c r="D5" t="s">
        <v>7</v>
      </c>
      <c r="E5" t="s">
        <v>103</v>
      </c>
      <c r="F5" t="s">
        <v>104</v>
      </c>
      <c r="G5" t="s">
        <v>91</v>
      </c>
      <c r="H5" t="s">
        <v>1</v>
      </c>
      <c r="I5" t="s">
        <v>6</v>
      </c>
      <c r="J5" t="s">
        <v>105</v>
      </c>
      <c r="K5" t="s">
        <v>106</v>
      </c>
      <c r="L5" t="s">
        <v>107</v>
      </c>
      <c r="Z5" s="54" t="s">
        <v>101</v>
      </c>
      <c r="AA5" s="54" t="s">
        <v>102</v>
      </c>
      <c r="AC5" s="55" t="s">
        <v>10</v>
      </c>
      <c r="AD5" s="55" t="s">
        <v>108</v>
      </c>
      <c r="AF5" s="56" t="s">
        <v>10</v>
      </c>
      <c r="AG5" s="56" t="s">
        <v>9</v>
      </c>
      <c r="AH5" s="56" t="s">
        <v>12</v>
      </c>
      <c r="AI5" s="56" t="s">
        <v>11</v>
      </c>
    </row>
    <row r="6" spans="1:35" x14ac:dyDescent="0.25">
      <c r="A6" s="15">
        <v>1</v>
      </c>
      <c r="B6" s="15">
        <v>3.5</v>
      </c>
      <c r="G6">
        <f>AVERAGE($B$6:$B$105)</f>
        <v>3.1666666666666661</v>
      </c>
      <c r="H6">
        <f>G6-2.66*$E$7</f>
        <v>-2.2028985507254184E-3</v>
      </c>
      <c r="I6">
        <f>G6+2.66*$E$7</f>
        <v>6.335536231884058</v>
      </c>
      <c r="J6">
        <f>IF(B6="","",((B6-G6)/($E$7/1.128)))</f>
        <v>0.31562043795620487</v>
      </c>
      <c r="K6" s="57">
        <f>IF(B6="","",((B6-G6)/($E$7/1.128)))</f>
        <v>0.31562043795620487</v>
      </c>
      <c r="L6" s="57">
        <f>IF(B6="","",SIGN(J6))</f>
        <v>1</v>
      </c>
      <c r="M6" s="57">
        <f>IF(L6=L5,1+M5,1)</f>
        <v>1</v>
      </c>
      <c r="N6" s="43" t="str">
        <f>IF(B6="","",IF(ABS(J6)&gt;3,B6,""))</f>
        <v/>
      </c>
      <c r="O6" s="43" t="str">
        <f>IF(B6="","",IF(AND(ABS(J6)&gt;2,OR(COUNTIF(J4:J8,"&lt;-2")&gt;=2,COUNTIF(J4:J8,"&gt;2")&gt;=2)),B6,""))</f>
        <v/>
      </c>
      <c r="P6" s="43" t="str">
        <f>IF(B6="","",IF(AND(ABS(J6)&gt;1,OR(COUNTIF(K2:K10,"&lt;-1")&gt;=4,COUNTIF(K2:K10,"&gt;1")&gt;=4)),B6,""))</f>
        <v/>
      </c>
      <c r="Q6" s="43" t="str">
        <f>IF(B6="","",IF(MAX(M6:M13)&gt;=8,B6,""))</f>
        <v/>
      </c>
      <c r="R6" s="43" t="e">
        <f t="shared" ref="R6:R69" si="0">IF(COUNT(N6:Q6)&gt;0,B6,NA())</f>
        <v>#N/A</v>
      </c>
      <c r="Z6" s="15">
        <v>1</v>
      </c>
      <c r="AA6" s="15">
        <v>3.5</v>
      </c>
      <c r="AC6" s="58">
        <v>41456</v>
      </c>
      <c r="AD6" s="59">
        <v>35.167921169974818</v>
      </c>
      <c r="AF6" s="60">
        <v>42186</v>
      </c>
      <c r="AG6" s="61">
        <v>1.4814814814814814E-3</v>
      </c>
      <c r="AH6" s="61">
        <v>1.4467592592592594E-3</v>
      </c>
      <c r="AI6" s="61">
        <v>1.4930555555555556E-3</v>
      </c>
    </row>
    <row r="7" spans="1:35" x14ac:dyDescent="0.25">
      <c r="A7" s="15">
        <v>2</v>
      </c>
      <c r="B7" s="15">
        <v>2.4</v>
      </c>
      <c r="D7">
        <f>IF(OR(B7="",B6=""),"",ABS(B7-B6))</f>
        <v>1.1000000000000001</v>
      </c>
      <c r="E7">
        <f>IF(D7="","",AVERAGE($D$7:$D$105))</f>
        <v>1.191304347826087</v>
      </c>
      <c r="F7">
        <f>IF(E7="","",3.267*E7)</f>
        <v>3.891991304347826</v>
      </c>
      <c r="G7">
        <f t="shared" ref="G7:G70" si="1">AVERAGE($B$6:$B$105)</f>
        <v>3.1666666666666661</v>
      </c>
      <c r="H7">
        <f t="shared" ref="H7:H70" si="2">G7-2.66*$E$7</f>
        <v>-2.2028985507254184E-3</v>
      </c>
      <c r="I7">
        <f t="shared" ref="I7:I70" si="3">G7+2.66*$E$7</f>
        <v>6.335536231884058</v>
      </c>
      <c r="J7">
        <f t="shared" ref="J7:J70" si="4">IF(B7="","",((B7-G7)/($E$7/1.128)))</f>
        <v>-0.7259270072992694</v>
      </c>
      <c r="K7" s="57">
        <f t="shared" ref="K7:K70" si="5">IF(B7="","",((B7-G7)/($E$7/1.128)))</f>
        <v>-0.7259270072992694</v>
      </c>
      <c r="L7" s="57">
        <f t="shared" ref="L7:L70" si="6">IF(B7="","",SIGN(J7))</f>
        <v>-1</v>
      </c>
      <c r="M7" s="57">
        <f t="shared" ref="M7:M70" si="7">IF(L7=L6,1+M6,1)</f>
        <v>1</v>
      </c>
      <c r="N7" s="43" t="str">
        <f t="shared" ref="N7:N70" si="8">IF(B7="","",IF(ABS(J7)&gt;3,B7,""))</f>
        <v/>
      </c>
      <c r="O7" s="43" t="str">
        <f t="shared" ref="O7:O70" si="9">IF(B7="","",IF(AND(ABS(J7)&gt;2,OR(COUNTIF(J5:J9,"&lt;-2")&gt;=2,COUNTIF(J5:J9,"&gt;2")&gt;=2)),B7,""))</f>
        <v/>
      </c>
      <c r="P7" s="43" t="str">
        <f t="shared" ref="P7:P70" si="10">IF(B7="","",IF(AND(ABS(J7)&gt;1,OR(COUNTIF(K3:K11,"&lt;-1")&gt;=4,COUNTIF(K3:K11,"&gt;1")&gt;=4)),B7,""))</f>
        <v/>
      </c>
      <c r="Q7" s="43" t="str">
        <f t="shared" ref="Q7:Q70" si="11">IF(B7="","",IF(MAX(M7:M14)&gt;=8,B7,""))</f>
        <v/>
      </c>
      <c r="R7" s="43" t="e">
        <f t="shared" si="0"/>
        <v>#N/A</v>
      </c>
      <c r="T7">
        <v>2</v>
      </c>
      <c r="Z7" s="15">
        <v>2</v>
      </c>
      <c r="AA7" s="15">
        <v>2.4</v>
      </c>
      <c r="AC7" s="58">
        <v>41487</v>
      </c>
      <c r="AD7" s="59">
        <v>40.761509826458216</v>
      </c>
      <c r="AF7" s="60">
        <v>42217</v>
      </c>
      <c r="AG7" s="61">
        <v>1.3888888888888889E-3</v>
      </c>
      <c r="AH7" s="61">
        <v>1.3888888888888889E-3</v>
      </c>
      <c r="AI7" s="61">
        <v>1.423611111111111E-3</v>
      </c>
    </row>
    <row r="8" spans="1:35" x14ac:dyDescent="0.25">
      <c r="A8" s="15">
        <v>3</v>
      </c>
      <c r="B8" s="15">
        <v>4.0999999999999996</v>
      </c>
      <c r="D8">
        <f t="shared" ref="D8:D71" si="12">IF(OR(B8="",B7=""),"",ABS(B8-B7))</f>
        <v>1.6999999999999997</v>
      </c>
      <c r="E8">
        <f t="shared" ref="E8:E71" si="13">IF(D8="","",AVERAGE($D$7:$D$105))</f>
        <v>1.191304347826087</v>
      </c>
      <c r="F8">
        <f t="shared" ref="F8:F71" si="14">IF(E8="","",3.267*E8)</f>
        <v>3.891991304347826</v>
      </c>
      <c r="G8">
        <f t="shared" si="1"/>
        <v>3.1666666666666661</v>
      </c>
      <c r="H8">
        <f t="shared" si="2"/>
        <v>-2.2028985507254184E-3</v>
      </c>
      <c r="I8">
        <f t="shared" si="3"/>
        <v>6.335536231884058</v>
      </c>
      <c r="J8">
        <f t="shared" si="4"/>
        <v>0.88373722627737228</v>
      </c>
      <c r="K8" s="57">
        <f t="shared" si="5"/>
        <v>0.88373722627737228</v>
      </c>
      <c r="L8" s="57">
        <f t="shared" si="6"/>
        <v>1</v>
      </c>
      <c r="M8" s="57">
        <f t="shared" si="7"/>
        <v>1</v>
      </c>
      <c r="N8" s="43" t="str">
        <f t="shared" si="8"/>
        <v/>
      </c>
      <c r="O8" s="43" t="str">
        <f t="shared" si="9"/>
        <v/>
      </c>
      <c r="P8" s="43" t="str">
        <f t="shared" si="10"/>
        <v/>
      </c>
      <c r="Q8" s="43" t="str">
        <f t="shared" si="11"/>
        <v/>
      </c>
      <c r="R8" s="43" t="e">
        <f t="shared" si="0"/>
        <v>#N/A</v>
      </c>
      <c r="Z8" s="15">
        <v>3</v>
      </c>
      <c r="AA8" s="15">
        <v>4.0999999999999996</v>
      </c>
      <c r="AC8" s="58">
        <v>41518</v>
      </c>
      <c r="AD8" s="59">
        <v>35.63535180746365</v>
      </c>
      <c r="AF8" s="60">
        <v>42248</v>
      </c>
      <c r="AG8" s="61">
        <v>1.3078703703703705E-3</v>
      </c>
      <c r="AH8" s="61">
        <v>1.2962962962962963E-3</v>
      </c>
      <c r="AI8" s="61">
        <v>1.5046296296296294E-3</v>
      </c>
    </row>
    <row r="9" spans="1:35" x14ac:dyDescent="0.25">
      <c r="A9" s="15">
        <v>4</v>
      </c>
      <c r="B9" s="15">
        <v>2.8</v>
      </c>
      <c r="D9">
        <f t="shared" si="12"/>
        <v>1.2999999999999998</v>
      </c>
      <c r="E9">
        <f t="shared" si="13"/>
        <v>1.191304347826087</v>
      </c>
      <c r="F9">
        <f t="shared" si="14"/>
        <v>3.891991304347826</v>
      </c>
      <c r="G9">
        <f t="shared" si="1"/>
        <v>3.1666666666666661</v>
      </c>
      <c r="H9">
        <f t="shared" si="2"/>
        <v>-2.2028985507254184E-3</v>
      </c>
      <c r="I9">
        <f t="shared" si="3"/>
        <v>6.335536231884058</v>
      </c>
      <c r="J9">
        <f t="shared" si="4"/>
        <v>-0.34718248175182437</v>
      </c>
      <c r="K9" s="57">
        <f t="shared" si="5"/>
        <v>-0.34718248175182437</v>
      </c>
      <c r="L9" s="57">
        <f t="shared" si="6"/>
        <v>-1</v>
      </c>
      <c r="M9" s="57">
        <f t="shared" si="7"/>
        <v>1</v>
      </c>
      <c r="N9" s="43" t="str">
        <f t="shared" si="8"/>
        <v/>
      </c>
      <c r="O9" s="43" t="str">
        <f t="shared" si="9"/>
        <v/>
      </c>
      <c r="P9" s="43" t="str">
        <f t="shared" si="10"/>
        <v/>
      </c>
      <c r="Q9" s="43" t="str">
        <f t="shared" si="11"/>
        <v/>
      </c>
      <c r="R9" s="43" t="e">
        <f t="shared" si="0"/>
        <v>#N/A</v>
      </c>
      <c r="Z9" s="15">
        <v>4</v>
      </c>
      <c r="AA9" s="15">
        <v>2.8</v>
      </c>
      <c r="AC9" s="58">
        <v>41548</v>
      </c>
      <c r="AD9" s="59">
        <v>31.33745327062018</v>
      </c>
      <c r="AF9" s="60">
        <v>42278</v>
      </c>
      <c r="AG9" s="61">
        <v>1.5740740740740741E-3</v>
      </c>
      <c r="AH9" s="61">
        <v>1.4814814814814814E-3</v>
      </c>
      <c r="AI9" s="61">
        <v>1.5046296296296294E-3</v>
      </c>
    </row>
    <row r="10" spans="1:35" x14ac:dyDescent="0.25">
      <c r="A10" s="15">
        <v>5</v>
      </c>
      <c r="B10" s="15">
        <v>3</v>
      </c>
      <c r="D10">
        <f t="shared" si="12"/>
        <v>0.20000000000000018</v>
      </c>
      <c r="E10">
        <f t="shared" si="13"/>
        <v>1.191304347826087</v>
      </c>
      <c r="F10">
        <f t="shared" si="14"/>
        <v>3.891991304347826</v>
      </c>
      <c r="G10">
        <f t="shared" si="1"/>
        <v>3.1666666666666661</v>
      </c>
      <c r="H10">
        <f t="shared" si="2"/>
        <v>-2.2028985507254184E-3</v>
      </c>
      <c r="I10">
        <f t="shared" si="3"/>
        <v>6.335536231884058</v>
      </c>
      <c r="J10">
        <f t="shared" si="4"/>
        <v>-0.1578102189781016</v>
      </c>
      <c r="K10" s="57">
        <f t="shared" si="5"/>
        <v>-0.1578102189781016</v>
      </c>
      <c r="L10" s="57">
        <f t="shared" si="6"/>
        <v>-1</v>
      </c>
      <c r="M10" s="57">
        <f t="shared" si="7"/>
        <v>2</v>
      </c>
      <c r="N10" s="43" t="str">
        <f t="shared" si="8"/>
        <v/>
      </c>
      <c r="O10" s="43" t="str">
        <f t="shared" si="9"/>
        <v/>
      </c>
      <c r="P10" s="43" t="str">
        <f t="shared" si="10"/>
        <v/>
      </c>
      <c r="Q10" s="43" t="str">
        <f t="shared" si="11"/>
        <v/>
      </c>
      <c r="R10" s="43" t="e">
        <f t="shared" si="0"/>
        <v>#N/A</v>
      </c>
      <c r="Z10" s="15">
        <v>5</v>
      </c>
      <c r="AA10" s="15">
        <v>3</v>
      </c>
      <c r="AC10" s="58">
        <v>41579</v>
      </c>
      <c r="AD10" s="59">
        <v>28.493604730458255</v>
      </c>
      <c r="AF10" s="60">
        <v>42309</v>
      </c>
      <c r="AG10" s="61">
        <v>1.4120370370370369E-3</v>
      </c>
      <c r="AH10" s="61">
        <v>1.3657407407407409E-3</v>
      </c>
      <c r="AI10" s="61">
        <v>1.4930555555555556E-3</v>
      </c>
    </row>
    <row r="11" spans="1:35" x14ac:dyDescent="0.25">
      <c r="A11" s="15">
        <v>6</v>
      </c>
      <c r="B11" s="15">
        <v>4.7</v>
      </c>
      <c r="D11">
        <f t="shared" si="12"/>
        <v>1.7000000000000002</v>
      </c>
      <c r="E11">
        <f t="shared" si="13"/>
        <v>1.191304347826087</v>
      </c>
      <c r="F11">
        <f t="shared" si="14"/>
        <v>3.891991304347826</v>
      </c>
      <c r="G11">
        <f t="shared" si="1"/>
        <v>3.1666666666666661</v>
      </c>
      <c r="H11">
        <f t="shared" si="2"/>
        <v>-2.2028985507254184E-3</v>
      </c>
      <c r="I11">
        <f t="shared" si="3"/>
        <v>6.335536231884058</v>
      </c>
      <c r="J11">
        <f t="shared" si="4"/>
        <v>1.4518540145985406</v>
      </c>
      <c r="K11" s="57">
        <f t="shared" si="5"/>
        <v>1.4518540145985406</v>
      </c>
      <c r="L11" s="57">
        <f t="shared" si="6"/>
        <v>1</v>
      </c>
      <c r="M11" s="57">
        <f t="shared" si="7"/>
        <v>1</v>
      </c>
      <c r="N11" s="43" t="str">
        <f t="shared" si="8"/>
        <v/>
      </c>
      <c r="O11" s="43" t="str">
        <f t="shared" si="9"/>
        <v/>
      </c>
      <c r="P11" s="43" t="str">
        <f t="shared" si="10"/>
        <v/>
      </c>
      <c r="Q11" s="43" t="str">
        <f t="shared" si="11"/>
        <v/>
      </c>
      <c r="R11" s="43" t="e">
        <f t="shared" si="0"/>
        <v>#N/A</v>
      </c>
      <c r="Z11" s="15">
        <v>6</v>
      </c>
      <c r="AA11" s="15">
        <v>4.7</v>
      </c>
      <c r="AC11" s="58">
        <v>41609</v>
      </c>
      <c r="AD11" s="59">
        <v>42.556451112798207</v>
      </c>
      <c r="AF11" s="60">
        <v>42339</v>
      </c>
      <c r="AG11" s="61">
        <v>1.3194444444444443E-3</v>
      </c>
      <c r="AH11" s="61">
        <v>1.4351851851851854E-3</v>
      </c>
      <c r="AI11" s="61">
        <v>1.5624999999999999E-3</v>
      </c>
    </row>
    <row r="12" spans="1:35" x14ac:dyDescent="0.25">
      <c r="A12" s="15">
        <v>7</v>
      </c>
      <c r="B12" s="15">
        <v>1.2</v>
      </c>
      <c r="D12">
        <f t="shared" si="12"/>
        <v>3.5</v>
      </c>
      <c r="E12">
        <f t="shared" si="13"/>
        <v>1.191304347826087</v>
      </c>
      <c r="F12">
        <f t="shared" si="14"/>
        <v>3.891991304347826</v>
      </c>
      <c r="G12">
        <f t="shared" si="1"/>
        <v>3.1666666666666661</v>
      </c>
      <c r="H12">
        <f t="shared" si="2"/>
        <v>-2.2028985507254184E-3</v>
      </c>
      <c r="I12">
        <f t="shared" si="3"/>
        <v>6.335536231884058</v>
      </c>
      <c r="J12">
        <f t="shared" si="4"/>
        <v>-1.8621605839416049</v>
      </c>
      <c r="K12" s="57">
        <f t="shared" si="5"/>
        <v>-1.8621605839416049</v>
      </c>
      <c r="L12" s="57">
        <f t="shared" si="6"/>
        <v>-1</v>
      </c>
      <c r="M12" s="57">
        <f t="shared" si="7"/>
        <v>1</v>
      </c>
      <c r="N12" s="43" t="str">
        <f t="shared" si="8"/>
        <v/>
      </c>
      <c r="O12" s="43" t="str">
        <f t="shared" si="9"/>
        <v/>
      </c>
      <c r="P12" s="43" t="str">
        <f t="shared" si="10"/>
        <v/>
      </c>
      <c r="Q12" s="43" t="str">
        <f t="shared" si="11"/>
        <v/>
      </c>
      <c r="R12" s="43" t="e">
        <f t="shared" si="0"/>
        <v>#N/A</v>
      </c>
      <c r="Z12" s="15">
        <v>7</v>
      </c>
      <c r="AA12" s="15">
        <v>1.2</v>
      </c>
      <c r="AC12" s="58">
        <v>41640</v>
      </c>
      <c r="AD12" s="59">
        <v>28.217422033942661</v>
      </c>
      <c r="AF12" s="60">
        <v>42370</v>
      </c>
      <c r="AG12" s="61">
        <v>1.4004629629629629E-3</v>
      </c>
      <c r="AH12" s="61">
        <v>1.3541666666666667E-3</v>
      </c>
      <c r="AI12" s="61">
        <v>1.5740740740740741E-3</v>
      </c>
    </row>
    <row r="13" spans="1:35" x14ac:dyDescent="0.25">
      <c r="A13" s="15">
        <v>8</v>
      </c>
      <c r="B13" s="15">
        <v>0.9</v>
      </c>
      <c r="D13">
        <f t="shared" si="12"/>
        <v>0.29999999999999993</v>
      </c>
      <c r="E13">
        <f t="shared" si="13"/>
        <v>1.191304347826087</v>
      </c>
      <c r="F13">
        <f t="shared" si="14"/>
        <v>3.891991304347826</v>
      </c>
      <c r="G13">
        <f t="shared" si="1"/>
        <v>3.1666666666666661</v>
      </c>
      <c r="H13">
        <f t="shared" si="2"/>
        <v>-2.2028985507254184E-3</v>
      </c>
      <c r="I13">
        <f t="shared" si="3"/>
        <v>6.335536231884058</v>
      </c>
      <c r="J13">
        <f t="shared" si="4"/>
        <v>-2.1462189781021888</v>
      </c>
      <c r="K13" s="57">
        <f t="shared" si="5"/>
        <v>-2.1462189781021888</v>
      </c>
      <c r="L13" s="57">
        <f t="shared" si="6"/>
        <v>-1</v>
      </c>
      <c r="M13" s="57">
        <f t="shared" si="7"/>
        <v>2</v>
      </c>
      <c r="N13" s="43" t="str">
        <f t="shared" si="8"/>
        <v/>
      </c>
      <c r="O13" s="43" t="str">
        <f t="shared" si="9"/>
        <v/>
      </c>
      <c r="P13" s="43" t="str">
        <f t="shared" si="10"/>
        <v/>
      </c>
      <c r="Q13" s="43" t="str">
        <f t="shared" si="11"/>
        <v/>
      </c>
      <c r="R13" s="43" t="e">
        <f t="shared" si="0"/>
        <v>#N/A</v>
      </c>
      <c r="Z13" s="15">
        <v>8</v>
      </c>
      <c r="AA13" s="15">
        <v>0.9</v>
      </c>
      <c r="AC13" s="58">
        <v>41671</v>
      </c>
      <c r="AD13" s="59">
        <v>33.800613507384668</v>
      </c>
      <c r="AF13" s="60">
        <v>42401</v>
      </c>
      <c r="AG13" s="61">
        <v>1.2268518518518518E-3</v>
      </c>
      <c r="AH13" s="61">
        <v>1.1921296296296296E-3</v>
      </c>
      <c r="AI13" s="61">
        <v>1.1689814814814816E-3</v>
      </c>
    </row>
    <row r="14" spans="1:35" x14ac:dyDescent="0.25">
      <c r="A14" s="15">
        <v>9</v>
      </c>
      <c r="B14" s="15">
        <v>2.5</v>
      </c>
      <c r="D14">
        <f t="shared" si="12"/>
        <v>1.6</v>
      </c>
      <c r="E14">
        <f t="shared" si="13"/>
        <v>1.191304347826087</v>
      </c>
      <c r="F14">
        <f t="shared" si="14"/>
        <v>3.891991304347826</v>
      </c>
      <c r="G14">
        <f t="shared" si="1"/>
        <v>3.1666666666666661</v>
      </c>
      <c r="H14">
        <f t="shared" si="2"/>
        <v>-2.2028985507254184E-3</v>
      </c>
      <c r="I14">
        <f t="shared" si="3"/>
        <v>6.335536231884058</v>
      </c>
      <c r="J14">
        <f t="shared" si="4"/>
        <v>-0.63124087591240807</v>
      </c>
      <c r="K14" s="57">
        <f t="shared" si="5"/>
        <v>-0.63124087591240807</v>
      </c>
      <c r="L14" s="57">
        <f t="shared" si="6"/>
        <v>-1</v>
      </c>
      <c r="M14" s="57">
        <f t="shared" si="7"/>
        <v>3</v>
      </c>
      <c r="N14" s="43" t="str">
        <f t="shared" si="8"/>
        <v/>
      </c>
      <c r="O14" s="43" t="str">
        <f t="shared" si="9"/>
        <v/>
      </c>
      <c r="P14" s="43" t="str">
        <f t="shared" si="10"/>
        <v/>
      </c>
      <c r="Q14" s="43" t="str">
        <f t="shared" si="11"/>
        <v/>
      </c>
      <c r="R14" s="43" t="e">
        <f t="shared" si="0"/>
        <v>#N/A</v>
      </c>
      <c r="Z14" s="15">
        <v>9</v>
      </c>
      <c r="AA14" s="15">
        <v>2.5</v>
      </c>
      <c r="AC14" s="58">
        <v>41699</v>
      </c>
      <c r="AD14" s="59">
        <v>26.086806392398255</v>
      </c>
      <c r="AF14" s="60">
        <v>42430</v>
      </c>
      <c r="AG14" s="61">
        <v>1.4004629629629629E-3</v>
      </c>
      <c r="AH14" s="61">
        <v>1.4467592592592594E-3</v>
      </c>
      <c r="AI14" s="61">
        <v>1.3773148148148147E-3</v>
      </c>
    </row>
    <row r="15" spans="1:35" x14ac:dyDescent="0.25">
      <c r="A15" s="15">
        <v>10</v>
      </c>
      <c r="B15" s="15">
        <v>3.1</v>
      </c>
      <c r="D15">
        <f t="shared" si="12"/>
        <v>0.60000000000000009</v>
      </c>
      <c r="E15">
        <f t="shared" si="13"/>
        <v>1.191304347826087</v>
      </c>
      <c r="F15">
        <f t="shared" si="14"/>
        <v>3.891991304347826</v>
      </c>
      <c r="G15">
        <f t="shared" si="1"/>
        <v>3.1666666666666661</v>
      </c>
      <c r="H15">
        <f t="shared" si="2"/>
        <v>-2.2028985507254184E-3</v>
      </c>
      <c r="I15">
        <f t="shared" si="3"/>
        <v>6.335536231884058</v>
      </c>
      <c r="J15">
        <f t="shared" si="4"/>
        <v>-6.3124087591240219E-2</v>
      </c>
      <c r="K15" s="57">
        <f t="shared" si="5"/>
        <v>-6.3124087591240219E-2</v>
      </c>
      <c r="L15" s="57">
        <f t="shared" si="6"/>
        <v>-1</v>
      </c>
      <c r="M15" s="57">
        <f t="shared" si="7"/>
        <v>4</v>
      </c>
      <c r="N15" s="43" t="str">
        <f t="shared" si="8"/>
        <v/>
      </c>
      <c r="O15" s="43" t="str">
        <f t="shared" si="9"/>
        <v/>
      </c>
      <c r="P15" s="43" t="str">
        <f t="shared" si="10"/>
        <v/>
      </c>
      <c r="Q15" s="43" t="str">
        <f t="shared" si="11"/>
        <v/>
      </c>
      <c r="R15" s="43" t="e">
        <f t="shared" si="0"/>
        <v>#N/A</v>
      </c>
      <c r="Z15" s="15">
        <v>10</v>
      </c>
      <c r="AA15" s="15">
        <v>3.1</v>
      </c>
      <c r="AC15" s="58">
        <v>41730</v>
      </c>
      <c r="AD15" s="59">
        <v>36.658717227142766</v>
      </c>
      <c r="AF15" s="60">
        <v>42461</v>
      </c>
      <c r="AG15" s="61">
        <v>1.423611111111111E-3</v>
      </c>
      <c r="AH15" s="61">
        <v>1.2268518518518518E-3</v>
      </c>
      <c r="AI15" s="61">
        <v>1.2268518518518518E-3</v>
      </c>
    </row>
    <row r="16" spans="1:35" x14ac:dyDescent="0.25">
      <c r="A16" s="15">
        <v>11</v>
      </c>
      <c r="B16" s="15">
        <v>3.6</v>
      </c>
      <c r="D16">
        <f t="shared" si="12"/>
        <v>0.5</v>
      </c>
      <c r="E16">
        <f t="shared" si="13"/>
        <v>1.191304347826087</v>
      </c>
      <c r="F16">
        <f t="shared" si="14"/>
        <v>3.891991304347826</v>
      </c>
      <c r="G16">
        <f t="shared" si="1"/>
        <v>3.1666666666666661</v>
      </c>
      <c r="H16">
        <f t="shared" si="2"/>
        <v>-2.2028985507254184E-3</v>
      </c>
      <c r="I16">
        <f t="shared" si="3"/>
        <v>6.335536231884058</v>
      </c>
      <c r="J16">
        <f t="shared" si="4"/>
        <v>0.41030656934306625</v>
      </c>
      <c r="K16" s="57">
        <f t="shared" si="5"/>
        <v>0.41030656934306625</v>
      </c>
      <c r="L16" s="57">
        <f t="shared" si="6"/>
        <v>1</v>
      </c>
      <c r="M16" s="57">
        <f t="shared" si="7"/>
        <v>1</v>
      </c>
      <c r="N16" s="43" t="str">
        <f t="shared" si="8"/>
        <v/>
      </c>
      <c r="O16" s="43" t="str">
        <f t="shared" si="9"/>
        <v/>
      </c>
      <c r="P16" s="43" t="str">
        <f t="shared" si="10"/>
        <v/>
      </c>
      <c r="Q16" s="43" t="str">
        <f t="shared" si="11"/>
        <v/>
      </c>
      <c r="R16" s="43" t="e">
        <f t="shared" si="0"/>
        <v>#N/A</v>
      </c>
      <c r="Z16" s="15">
        <v>11</v>
      </c>
      <c r="AA16" s="15">
        <v>3.6</v>
      </c>
      <c r="AC16" s="58">
        <v>41760</v>
      </c>
      <c r="AD16" s="59">
        <v>38.175162975154969</v>
      </c>
      <c r="AF16" s="60">
        <v>42491</v>
      </c>
      <c r="AG16" s="61">
        <v>1.2847222222222223E-3</v>
      </c>
      <c r="AH16" s="61">
        <v>1.3425925925925925E-3</v>
      </c>
      <c r="AI16" s="61">
        <v>1.25E-3</v>
      </c>
    </row>
    <row r="17" spans="1:35" x14ac:dyDescent="0.25">
      <c r="A17" s="15">
        <v>12</v>
      </c>
      <c r="B17" s="15">
        <v>4.0999999999999996</v>
      </c>
      <c r="D17">
        <f t="shared" si="12"/>
        <v>0.49999999999999956</v>
      </c>
      <c r="E17">
        <f t="shared" si="13"/>
        <v>1.191304347826087</v>
      </c>
      <c r="F17">
        <f t="shared" si="14"/>
        <v>3.891991304347826</v>
      </c>
      <c r="G17">
        <f t="shared" si="1"/>
        <v>3.1666666666666661</v>
      </c>
      <c r="H17">
        <f t="shared" si="2"/>
        <v>-2.2028985507254184E-3</v>
      </c>
      <c r="I17">
        <f t="shared" si="3"/>
        <v>6.335536231884058</v>
      </c>
      <c r="J17">
        <f t="shared" si="4"/>
        <v>0.88373722627737228</v>
      </c>
      <c r="K17" s="57">
        <f t="shared" si="5"/>
        <v>0.88373722627737228</v>
      </c>
      <c r="L17" s="57">
        <f t="shared" si="6"/>
        <v>1</v>
      </c>
      <c r="M17" s="57">
        <f t="shared" si="7"/>
        <v>2</v>
      </c>
      <c r="N17" s="43" t="str">
        <f t="shared" si="8"/>
        <v/>
      </c>
      <c r="O17" s="43" t="str">
        <f t="shared" si="9"/>
        <v/>
      </c>
      <c r="P17" s="43" t="str">
        <f t="shared" si="10"/>
        <v/>
      </c>
      <c r="Q17" s="43" t="str">
        <f t="shared" si="11"/>
        <v/>
      </c>
      <c r="R17" s="43" t="e">
        <f t="shared" si="0"/>
        <v>#N/A</v>
      </c>
      <c r="Z17" s="15">
        <v>12</v>
      </c>
      <c r="AA17" s="15">
        <v>4.0999999999999996</v>
      </c>
      <c r="AC17" s="58">
        <v>41791</v>
      </c>
      <c r="AD17" s="59">
        <v>29.147051331955353</v>
      </c>
      <c r="AF17" s="60">
        <v>42522</v>
      </c>
      <c r="AG17" s="61">
        <v>1.3888888888888889E-3</v>
      </c>
      <c r="AH17" s="61">
        <v>1.261574074074074E-3</v>
      </c>
      <c r="AI17" s="61">
        <v>1.0879629629629629E-3</v>
      </c>
    </row>
    <row r="18" spans="1:35" x14ac:dyDescent="0.25">
      <c r="A18" s="15">
        <v>13</v>
      </c>
      <c r="B18" s="15">
        <v>3.8</v>
      </c>
      <c r="D18">
        <f t="shared" si="12"/>
        <v>0.29999999999999982</v>
      </c>
      <c r="E18">
        <f t="shared" si="13"/>
        <v>1.191304347826087</v>
      </c>
      <c r="F18">
        <f t="shared" si="14"/>
        <v>3.891991304347826</v>
      </c>
      <c r="G18">
        <f t="shared" si="1"/>
        <v>3.1666666666666661</v>
      </c>
      <c r="H18">
        <f t="shared" si="2"/>
        <v>-2.2028985507254184E-3</v>
      </c>
      <c r="I18">
        <f t="shared" si="3"/>
        <v>6.335536231884058</v>
      </c>
      <c r="J18">
        <f t="shared" si="4"/>
        <v>0.59967883211678863</v>
      </c>
      <c r="K18" s="57">
        <f t="shared" si="5"/>
        <v>0.59967883211678863</v>
      </c>
      <c r="L18" s="57">
        <f t="shared" si="6"/>
        <v>1</v>
      </c>
      <c r="M18" s="57">
        <f t="shared" si="7"/>
        <v>3</v>
      </c>
      <c r="N18" s="43" t="str">
        <f t="shared" si="8"/>
        <v/>
      </c>
      <c r="O18" s="43" t="str">
        <f t="shared" si="9"/>
        <v/>
      </c>
      <c r="P18" s="43" t="str">
        <f t="shared" si="10"/>
        <v/>
      </c>
      <c r="Q18" s="43" t="str">
        <f t="shared" si="11"/>
        <v/>
      </c>
      <c r="R18" s="43" t="e">
        <f t="shared" si="0"/>
        <v>#N/A</v>
      </c>
      <c r="Z18" s="15">
        <v>13</v>
      </c>
      <c r="AA18" s="15">
        <v>3.8</v>
      </c>
      <c r="AC18" s="58">
        <v>41821</v>
      </c>
      <c r="AD18" s="59">
        <v>29.306600974979016</v>
      </c>
      <c r="AF18" s="60">
        <v>42552</v>
      </c>
      <c r="AG18" s="61">
        <v>1.3078703703703705E-3</v>
      </c>
      <c r="AH18" s="61">
        <v>1.3078703703703705E-3</v>
      </c>
      <c r="AI18" s="61">
        <v>1.0763888888888889E-3</v>
      </c>
    </row>
    <row r="19" spans="1:35" x14ac:dyDescent="0.25">
      <c r="A19" s="15">
        <v>14</v>
      </c>
      <c r="B19" s="15">
        <v>2.5</v>
      </c>
      <c r="D19">
        <f t="shared" si="12"/>
        <v>1.2999999999999998</v>
      </c>
      <c r="E19">
        <f t="shared" si="13"/>
        <v>1.191304347826087</v>
      </c>
      <c r="F19">
        <f t="shared" si="14"/>
        <v>3.891991304347826</v>
      </c>
      <c r="G19">
        <f t="shared" si="1"/>
        <v>3.1666666666666661</v>
      </c>
      <c r="H19">
        <f t="shared" si="2"/>
        <v>-2.2028985507254184E-3</v>
      </c>
      <c r="I19">
        <f t="shared" si="3"/>
        <v>6.335536231884058</v>
      </c>
      <c r="J19">
        <f t="shared" si="4"/>
        <v>-0.63124087591240807</v>
      </c>
      <c r="K19" s="57">
        <f t="shared" si="5"/>
        <v>-0.63124087591240807</v>
      </c>
      <c r="L19" s="57">
        <f t="shared" si="6"/>
        <v>-1</v>
      </c>
      <c r="M19" s="57">
        <f t="shared" si="7"/>
        <v>1</v>
      </c>
      <c r="N19" s="43" t="str">
        <f t="shared" si="8"/>
        <v/>
      </c>
      <c r="O19" s="43" t="str">
        <f t="shared" si="9"/>
        <v/>
      </c>
      <c r="P19" s="43" t="str">
        <f t="shared" si="10"/>
        <v/>
      </c>
      <c r="Q19" s="43" t="str">
        <f t="shared" si="11"/>
        <v/>
      </c>
      <c r="R19" s="43" t="e">
        <f t="shared" si="0"/>
        <v>#N/A</v>
      </c>
      <c r="Z19" s="15">
        <v>14</v>
      </c>
      <c r="AA19" s="15">
        <v>2.5</v>
      </c>
      <c r="AC19" s="58">
        <v>41852</v>
      </c>
      <c r="AD19" s="59">
        <v>39.193759448517511</v>
      </c>
      <c r="AF19" s="60">
        <v>42583</v>
      </c>
      <c r="AG19" s="61">
        <v>1.261574074074074E-3</v>
      </c>
      <c r="AH19" s="61">
        <v>1.4814814814814814E-3</v>
      </c>
      <c r="AI19" s="61">
        <v>1.0185185185185186E-3</v>
      </c>
    </row>
    <row r="20" spans="1:35" x14ac:dyDescent="0.25">
      <c r="A20" s="15">
        <v>15</v>
      </c>
      <c r="B20" s="15">
        <v>2.8</v>
      </c>
      <c r="D20">
        <f t="shared" si="12"/>
        <v>0.29999999999999982</v>
      </c>
      <c r="E20">
        <f t="shared" si="13"/>
        <v>1.191304347826087</v>
      </c>
      <c r="F20">
        <f t="shared" si="14"/>
        <v>3.891991304347826</v>
      </c>
      <c r="G20">
        <f t="shared" si="1"/>
        <v>3.1666666666666661</v>
      </c>
      <c r="H20">
        <f t="shared" si="2"/>
        <v>-2.2028985507254184E-3</v>
      </c>
      <c r="I20">
        <f t="shared" si="3"/>
        <v>6.335536231884058</v>
      </c>
      <c r="J20">
        <f t="shared" si="4"/>
        <v>-0.34718248175182437</v>
      </c>
      <c r="K20" s="57">
        <f t="shared" si="5"/>
        <v>-0.34718248175182437</v>
      </c>
      <c r="L20" s="57">
        <f t="shared" si="6"/>
        <v>-1</v>
      </c>
      <c r="M20" s="57">
        <f t="shared" si="7"/>
        <v>2</v>
      </c>
      <c r="N20" s="43" t="str">
        <f t="shared" si="8"/>
        <v/>
      </c>
      <c r="O20" s="43" t="str">
        <f t="shared" si="9"/>
        <v/>
      </c>
      <c r="P20" s="43" t="str">
        <f t="shared" si="10"/>
        <v/>
      </c>
      <c r="Q20" s="43" t="str">
        <f t="shared" si="11"/>
        <v/>
      </c>
      <c r="R20" s="43" t="e">
        <f t="shared" si="0"/>
        <v>#N/A</v>
      </c>
      <c r="Z20" s="15">
        <v>15</v>
      </c>
      <c r="AA20" s="15">
        <v>2.8</v>
      </c>
      <c r="AC20" s="58">
        <v>41883</v>
      </c>
      <c r="AD20" s="59">
        <v>36.504506729596905</v>
      </c>
    </row>
    <row r="21" spans="1:35" x14ac:dyDescent="0.25">
      <c r="A21" s="15">
        <v>16</v>
      </c>
      <c r="B21" s="15">
        <v>4.3</v>
      </c>
      <c r="D21">
        <f t="shared" si="12"/>
        <v>1.5</v>
      </c>
      <c r="E21">
        <f t="shared" si="13"/>
        <v>1.191304347826087</v>
      </c>
      <c r="F21">
        <f t="shared" si="14"/>
        <v>3.891991304347826</v>
      </c>
      <c r="G21">
        <f t="shared" si="1"/>
        <v>3.1666666666666661</v>
      </c>
      <c r="H21">
        <f t="shared" si="2"/>
        <v>-2.2028985507254184E-3</v>
      </c>
      <c r="I21">
        <f t="shared" si="3"/>
        <v>6.335536231884058</v>
      </c>
      <c r="J21">
        <f t="shared" si="4"/>
        <v>1.073109489051095</v>
      </c>
      <c r="K21" s="57">
        <f t="shared" si="5"/>
        <v>1.073109489051095</v>
      </c>
      <c r="L21" s="57">
        <f t="shared" si="6"/>
        <v>1</v>
      </c>
      <c r="M21" s="57">
        <f t="shared" si="7"/>
        <v>1</v>
      </c>
      <c r="N21" s="43" t="str">
        <f t="shared" si="8"/>
        <v/>
      </c>
      <c r="O21" s="43" t="str">
        <f t="shared" si="9"/>
        <v/>
      </c>
      <c r="P21" s="43" t="str">
        <f t="shared" si="10"/>
        <v/>
      </c>
      <c r="Q21" s="43" t="str">
        <f t="shared" si="11"/>
        <v/>
      </c>
      <c r="R21" s="43" t="e">
        <f t="shared" si="0"/>
        <v>#N/A</v>
      </c>
      <c r="Z21" s="15">
        <v>16</v>
      </c>
      <c r="AA21" s="15">
        <v>4.3</v>
      </c>
      <c r="AC21" s="58">
        <v>41913</v>
      </c>
      <c r="AD21" s="59">
        <v>33.359224449369869</v>
      </c>
    </row>
    <row r="22" spans="1:35" x14ac:dyDescent="0.25">
      <c r="A22" s="15">
        <v>17</v>
      </c>
      <c r="B22" s="15">
        <v>4.0999999999999996</v>
      </c>
      <c r="D22">
        <f t="shared" si="12"/>
        <v>0.20000000000000018</v>
      </c>
      <c r="E22">
        <f t="shared" si="13"/>
        <v>1.191304347826087</v>
      </c>
      <c r="F22">
        <f t="shared" si="14"/>
        <v>3.891991304347826</v>
      </c>
      <c r="G22">
        <f t="shared" si="1"/>
        <v>3.1666666666666661</v>
      </c>
      <c r="H22">
        <f t="shared" si="2"/>
        <v>-2.2028985507254184E-3</v>
      </c>
      <c r="I22">
        <f t="shared" si="3"/>
        <v>6.335536231884058</v>
      </c>
      <c r="J22">
        <f t="shared" si="4"/>
        <v>0.88373722627737228</v>
      </c>
      <c r="K22" s="57">
        <f t="shared" si="5"/>
        <v>0.88373722627737228</v>
      </c>
      <c r="L22" s="57">
        <f t="shared" si="6"/>
        <v>1</v>
      </c>
      <c r="M22" s="57">
        <f t="shared" si="7"/>
        <v>2</v>
      </c>
      <c r="N22" s="43" t="str">
        <f t="shared" si="8"/>
        <v/>
      </c>
      <c r="O22" s="43" t="str">
        <f t="shared" si="9"/>
        <v/>
      </c>
      <c r="P22" s="43" t="str">
        <f t="shared" si="10"/>
        <v/>
      </c>
      <c r="Q22" s="43" t="str">
        <f t="shared" si="11"/>
        <v/>
      </c>
      <c r="R22" s="43" t="e">
        <f t="shared" si="0"/>
        <v>#N/A</v>
      </c>
      <c r="Z22" s="15">
        <v>17</v>
      </c>
      <c r="AA22" s="15">
        <v>4.0999999999999996</v>
      </c>
      <c r="AC22" s="58">
        <v>41944</v>
      </c>
      <c r="AD22" s="59">
        <v>39.452683472942198</v>
      </c>
    </row>
    <row r="23" spans="1:35" x14ac:dyDescent="0.25">
      <c r="A23" s="15">
        <v>18</v>
      </c>
      <c r="B23" s="15">
        <v>3.6</v>
      </c>
      <c r="D23">
        <f t="shared" si="12"/>
        <v>0.49999999999999956</v>
      </c>
      <c r="E23">
        <f t="shared" si="13"/>
        <v>1.191304347826087</v>
      </c>
      <c r="F23">
        <f t="shared" si="14"/>
        <v>3.891991304347826</v>
      </c>
      <c r="G23">
        <f t="shared" si="1"/>
        <v>3.1666666666666661</v>
      </c>
      <c r="H23">
        <f t="shared" si="2"/>
        <v>-2.2028985507254184E-3</v>
      </c>
      <c r="I23">
        <f t="shared" si="3"/>
        <v>6.335536231884058</v>
      </c>
      <c r="J23">
        <f t="shared" si="4"/>
        <v>0.41030656934306625</v>
      </c>
      <c r="K23" s="57">
        <f t="shared" si="5"/>
        <v>0.41030656934306625</v>
      </c>
      <c r="L23" s="57">
        <f t="shared" si="6"/>
        <v>1</v>
      </c>
      <c r="M23" s="57">
        <f t="shared" si="7"/>
        <v>3</v>
      </c>
      <c r="N23" s="43" t="str">
        <f t="shared" si="8"/>
        <v/>
      </c>
      <c r="O23" s="43" t="str">
        <f t="shared" si="9"/>
        <v/>
      </c>
      <c r="P23" s="43" t="str">
        <f t="shared" si="10"/>
        <v/>
      </c>
      <c r="Q23" s="43" t="str">
        <f t="shared" si="11"/>
        <v/>
      </c>
      <c r="R23" s="43" t="e">
        <f t="shared" si="0"/>
        <v>#N/A</v>
      </c>
      <c r="Z23" s="15">
        <v>18</v>
      </c>
      <c r="AA23" s="15">
        <v>3.6</v>
      </c>
      <c r="AC23" s="58">
        <v>41974</v>
      </c>
      <c r="AD23" s="59">
        <v>44.920698396842553</v>
      </c>
    </row>
    <row r="24" spans="1:35" x14ac:dyDescent="0.25">
      <c r="A24" s="15">
        <v>19</v>
      </c>
      <c r="B24" s="15">
        <v>2.4</v>
      </c>
      <c r="D24">
        <f t="shared" si="12"/>
        <v>1.2000000000000002</v>
      </c>
      <c r="E24">
        <f t="shared" si="13"/>
        <v>1.191304347826087</v>
      </c>
      <c r="F24">
        <f t="shared" si="14"/>
        <v>3.891991304347826</v>
      </c>
      <c r="G24">
        <f t="shared" si="1"/>
        <v>3.1666666666666661</v>
      </c>
      <c r="H24">
        <f t="shared" si="2"/>
        <v>-2.2028985507254184E-3</v>
      </c>
      <c r="I24">
        <f t="shared" si="3"/>
        <v>6.335536231884058</v>
      </c>
      <c r="J24">
        <f t="shared" si="4"/>
        <v>-0.7259270072992694</v>
      </c>
      <c r="K24" s="57">
        <f t="shared" si="5"/>
        <v>-0.7259270072992694</v>
      </c>
      <c r="L24" s="57">
        <f t="shared" si="6"/>
        <v>-1</v>
      </c>
      <c r="M24" s="57">
        <f t="shared" si="7"/>
        <v>1</v>
      </c>
      <c r="N24" s="43" t="str">
        <f t="shared" si="8"/>
        <v/>
      </c>
      <c r="O24" s="43" t="str">
        <f t="shared" si="9"/>
        <v/>
      </c>
      <c r="P24" s="43" t="str">
        <f t="shared" si="10"/>
        <v/>
      </c>
      <c r="Q24" s="43" t="str">
        <f t="shared" si="11"/>
        <v/>
      </c>
      <c r="R24" s="43" t="e">
        <f t="shared" si="0"/>
        <v>#N/A</v>
      </c>
      <c r="Z24" s="15">
        <v>19</v>
      </c>
      <c r="AA24" s="15">
        <v>2.4</v>
      </c>
      <c r="AC24" s="58">
        <v>42005</v>
      </c>
      <c r="AD24" s="59">
        <v>38.966916142111295</v>
      </c>
    </row>
    <row r="25" spans="1:35" x14ac:dyDescent="0.25">
      <c r="A25" s="15">
        <v>20</v>
      </c>
      <c r="B25" s="15">
        <v>4.8</v>
      </c>
      <c r="D25">
        <f t="shared" si="12"/>
        <v>2.4</v>
      </c>
      <c r="E25">
        <f t="shared" si="13"/>
        <v>1.191304347826087</v>
      </c>
      <c r="F25">
        <f t="shared" si="14"/>
        <v>3.891991304347826</v>
      </c>
      <c r="G25">
        <f t="shared" si="1"/>
        <v>3.1666666666666661</v>
      </c>
      <c r="H25">
        <f t="shared" si="2"/>
        <v>-2.2028985507254184E-3</v>
      </c>
      <c r="I25">
        <f t="shared" si="3"/>
        <v>6.335536231884058</v>
      </c>
      <c r="J25">
        <f t="shared" si="4"/>
        <v>1.5465401459854016</v>
      </c>
      <c r="K25" s="57">
        <f t="shared" si="5"/>
        <v>1.5465401459854016</v>
      </c>
      <c r="L25" s="57">
        <f t="shared" si="6"/>
        <v>1</v>
      </c>
      <c r="M25" s="57">
        <f t="shared" si="7"/>
        <v>1</v>
      </c>
      <c r="N25" s="43" t="str">
        <f t="shared" si="8"/>
        <v/>
      </c>
      <c r="O25" s="43" t="str">
        <f t="shared" si="9"/>
        <v/>
      </c>
      <c r="P25" s="43" t="str">
        <f t="shared" si="10"/>
        <v/>
      </c>
      <c r="Q25" s="43" t="str">
        <f t="shared" si="11"/>
        <v/>
      </c>
      <c r="R25" s="43" t="e">
        <f t="shared" si="0"/>
        <v>#N/A</v>
      </c>
      <c r="Z25" s="15">
        <v>20</v>
      </c>
      <c r="AA25" s="15">
        <v>4.8</v>
      </c>
      <c r="AC25" s="58">
        <v>42036</v>
      </c>
      <c r="AD25" s="59">
        <v>32.110582832015432</v>
      </c>
    </row>
    <row r="26" spans="1:35" x14ac:dyDescent="0.25">
      <c r="A26" s="15">
        <v>21</v>
      </c>
      <c r="B26" s="15">
        <v>3.5</v>
      </c>
      <c r="D26">
        <f t="shared" si="12"/>
        <v>1.2999999999999998</v>
      </c>
      <c r="E26">
        <f t="shared" si="13"/>
        <v>1.191304347826087</v>
      </c>
      <c r="F26">
        <f t="shared" si="14"/>
        <v>3.891991304347826</v>
      </c>
      <c r="G26">
        <f t="shared" si="1"/>
        <v>3.1666666666666661</v>
      </c>
      <c r="H26">
        <f t="shared" si="2"/>
        <v>-2.2028985507254184E-3</v>
      </c>
      <c r="I26">
        <f t="shared" si="3"/>
        <v>6.335536231884058</v>
      </c>
      <c r="J26">
        <f t="shared" si="4"/>
        <v>0.31562043795620487</v>
      </c>
      <c r="K26" s="57">
        <f t="shared" si="5"/>
        <v>0.31562043795620487</v>
      </c>
      <c r="L26" s="57">
        <f t="shared" si="6"/>
        <v>1</v>
      </c>
      <c r="M26" s="57">
        <f t="shared" si="7"/>
        <v>2</v>
      </c>
      <c r="N26" s="43" t="str">
        <f t="shared" si="8"/>
        <v/>
      </c>
      <c r="O26" s="43" t="str">
        <f t="shared" si="9"/>
        <v/>
      </c>
      <c r="P26" s="43" t="str">
        <f t="shared" si="10"/>
        <v/>
      </c>
      <c r="Q26" s="43" t="str">
        <f t="shared" si="11"/>
        <v/>
      </c>
      <c r="R26" s="43" t="e">
        <f t="shared" si="0"/>
        <v>#N/A</v>
      </c>
      <c r="Z26" s="15">
        <v>21</v>
      </c>
      <c r="AA26" s="15">
        <v>3.5</v>
      </c>
      <c r="AC26" s="58">
        <v>42064</v>
      </c>
      <c r="AD26" s="59">
        <v>40.315973515524576</v>
      </c>
    </row>
    <row r="27" spans="1:35" x14ac:dyDescent="0.25">
      <c r="A27" s="15">
        <v>22</v>
      </c>
      <c r="B27" s="15">
        <v>2.5</v>
      </c>
      <c r="D27">
        <f t="shared" si="12"/>
        <v>1</v>
      </c>
      <c r="E27">
        <f t="shared" si="13"/>
        <v>1.191304347826087</v>
      </c>
      <c r="F27">
        <f t="shared" si="14"/>
        <v>3.891991304347826</v>
      </c>
      <c r="G27">
        <f t="shared" si="1"/>
        <v>3.1666666666666661</v>
      </c>
      <c r="H27">
        <f t="shared" si="2"/>
        <v>-2.2028985507254184E-3</v>
      </c>
      <c r="I27">
        <f t="shared" si="3"/>
        <v>6.335536231884058</v>
      </c>
      <c r="J27">
        <f t="shared" si="4"/>
        <v>-0.63124087591240807</v>
      </c>
      <c r="K27" s="57">
        <f t="shared" si="5"/>
        <v>-0.63124087591240807</v>
      </c>
      <c r="L27" s="57">
        <f t="shared" si="6"/>
        <v>-1</v>
      </c>
      <c r="M27" s="57">
        <f t="shared" si="7"/>
        <v>1</v>
      </c>
      <c r="N27" s="43" t="str">
        <f t="shared" si="8"/>
        <v/>
      </c>
      <c r="O27" s="43" t="str">
        <f t="shared" si="9"/>
        <v/>
      </c>
      <c r="P27" s="43" t="str">
        <f t="shared" si="10"/>
        <v/>
      </c>
      <c r="Q27" s="43" t="str">
        <f t="shared" si="11"/>
        <v/>
      </c>
      <c r="R27" s="43" t="e">
        <f t="shared" si="0"/>
        <v>#N/A</v>
      </c>
      <c r="Z27" s="15">
        <v>22</v>
      </c>
      <c r="AA27" s="15">
        <v>2.5</v>
      </c>
      <c r="AC27" s="58">
        <v>42095</v>
      </c>
      <c r="AD27" s="59">
        <v>36.658717227142766</v>
      </c>
    </row>
    <row r="28" spans="1:35" x14ac:dyDescent="0.25">
      <c r="A28" s="15">
        <v>23</v>
      </c>
      <c r="B28" s="15">
        <v>1.3</v>
      </c>
      <c r="D28">
        <f t="shared" si="12"/>
        <v>1.2</v>
      </c>
      <c r="E28">
        <f t="shared" si="13"/>
        <v>1.191304347826087</v>
      </c>
      <c r="F28">
        <f t="shared" si="14"/>
        <v>3.891991304347826</v>
      </c>
      <c r="G28">
        <f t="shared" si="1"/>
        <v>3.1666666666666661</v>
      </c>
      <c r="H28">
        <f t="shared" si="2"/>
        <v>-2.2028985507254184E-3</v>
      </c>
      <c r="I28">
        <f t="shared" si="3"/>
        <v>6.335536231884058</v>
      </c>
      <c r="J28">
        <f t="shared" si="4"/>
        <v>-1.7674744525547437</v>
      </c>
      <c r="K28" s="57">
        <f t="shared" si="5"/>
        <v>-1.7674744525547437</v>
      </c>
      <c r="L28" s="57">
        <f t="shared" si="6"/>
        <v>-1</v>
      </c>
      <c r="M28" s="57">
        <f t="shared" si="7"/>
        <v>2</v>
      </c>
      <c r="N28" s="43" t="str">
        <f t="shared" si="8"/>
        <v/>
      </c>
      <c r="O28" s="43" t="str">
        <f t="shared" si="9"/>
        <v/>
      </c>
      <c r="P28" s="43" t="str">
        <f t="shared" si="10"/>
        <v/>
      </c>
      <c r="Q28" s="43" t="str">
        <f t="shared" si="11"/>
        <v/>
      </c>
      <c r="R28" s="43" t="e">
        <f t="shared" si="0"/>
        <v>#N/A</v>
      </c>
      <c r="Z28" s="15">
        <v>23</v>
      </c>
      <c r="AA28" s="15">
        <v>1.3</v>
      </c>
      <c r="AC28" s="58">
        <v>42125</v>
      </c>
      <c r="AD28" s="59">
        <v>41.726340926332178</v>
      </c>
    </row>
    <row r="29" spans="1:35" x14ac:dyDescent="0.25">
      <c r="A29" s="15">
        <v>24</v>
      </c>
      <c r="B29" s="15">
        <v>4.5</v>
      </c>
      <c r="D29">
        <f t="shared" si="12"/>
        <v>3.2</v>
      </c>
      <c r="E29">
        <f t="shared" si="13"/>
        <v>1.191304347826087</v>
      </c>
      <c r="F29">
        <f t="shared" si="14"/>
        <v>3.891991304347826</v>
      </c>
      <c r="G29">
        <f t="shared" si="1"/>
        <v>3.1666666666666661</v>
      </c>
      <c r="H29">
        <f t="shared" si="2"/>
        <v>-2.2028985507254184E-3</v>
      </c>
      <c r="I29">
        <f t="shared" si="3"/>
        <v>6.335536231884058</v>
      </c>
      <c r="J29">
        <f t="shared" si="4"/>
        <v>1.2624817518248179</v>
      </c>
      <c r="K29" s="57">
        <f t="shared" si="5"/>
        <v>1.2624817518248179</v>
      </c>
      <c r="L29" s="57">
        <f t="shared" si="6"/>
        <v>1</v>
      </c>
      <c r="M29" s="57">
        <f t="shared" si="7"/>
        <v>1</v>
      </c>
      <c r="N29" s="43" t="str">
        <f t="shared" si="8"/>
        <v/>
      </c>
      <c r="O29" s="43" t="str">
        <f t="shared" si="9"/>
        <v/>
      </c>
      <c r="P29" s="43" t="str">
        <f t="shared" si="10"/>
        <v/>
      </c>
      <c r="Q29" s="43" t="str">
        <f t="shared" si="11"/>
        <v/>
      </c>
      <c r="R29" s="43" t="e">
        <f t="shared" si="0"/>
        <v>#N/A</v>
      </c>
      <c r="Z29" s="15">
        <v>24</v>
      </c>
      <c r="AA29" s="15">
        <v>4.5</v>
      </c>
      <c r="AC29" s="58">
        <v>42156</v>
      </c>
      <c r="AD29" s="59">
        <v>39.140326074340045</v>
      </c>
    </row>
    <row r="30" spans="1:35" x14ac:dyDescent="0.25">
      <c r="A30" s="15"/>
      <c r="B30" s="15"/>
      <c r="D30" t="str">
        <f t="shared" si="12"/>
        <v/>
      </c>
      <c r="E30" t="str">
        <f t="shared" si="13"/>
        <v/>
      </c>
      <c r="F30" t="str">
        <f t="shared" si="14"/>
        <v/>
      </c>
      <c r="G30">
        <f t="shared" si="1"/>
        <v>3.1666666666666661</v>
      </c>
      <c r="H30">
        <f t="shared" si="2"/>
        <v>-2.2028985507254184E-3</v>
      </c>
      <c r="I30">
        <f t="shared" si="3"/>
        <v>6.335536231884058</v>
      </c>
      <c r="J30" t="str">
        <f t="shared" si="4"/>
        <v/>
      </c>
      <c r="K30" s="57" t="str">
        <f t="shared" si="5"/>
        <v/>
      </c>
      <c r="L30" s="57" t="str">
        <f t="shared" si="6"/>
        <v/>
      </c>
      <c r="M30" s="57">
        <f t="shared" si="7"/>
        <v>1</v>
      </c>
      <c r="N30" s="43" t="str">
        <f t="shared" si="8"/>
        <v/>
      </c>
      <c r="O30" s="43" t="str">
        <f t="shared" si="9"/>
        <v/>
      </c>
      <c r="P30" s="43" t="str">
        <f t="shared" si="10"/>
        <v/>
      </c>
      <c r="Q30" s="43" t="str">
        <f t="shared" si="11"/>
        <v/>
      </c>
      <c r="R30" s="43" t="e">
        <f t="shared" si="0"/>
        <v>#N/A</v>
      </c>
      <c r="AC30" s="58">
        <v>42186</v>
      </c>
      <c r="AD30" s="59">
        <v>36.633251218723771</v>
      </c>
    </row>
    <row r="31" spans="1:35" x14ac:dyDescent="0.25">
      <c r="A31" s="15"/>
      <c r="B31" s="15"/>
      <c r="D31" t="str">
        <f t="shared" si="12"/>
        <v/>
      </c>
      <c r="E31" t="str">
        <f t="shared" si="13"/>
        <v/>
      </c>
      <c r="F31" t="str">
        <f t="shared" si="14"/>
        <v/>
      </c>
      <c r="G31">
        <f t="shared" si="1"/>
        <v>3.1666666666666661</v>
      </c>
      <c r="H31">
        <f t="shared" si="2"/>
        <v>-2.2028985507254184E-3</v>
      </c>
      <c r="I31">
        <f t="shared" si="3"/>
        <v>6.335536231884058</v>
      </c>
      <c r="J31" t="str">
        <f t="shared" si="4"/>
        <v/>
      </c>
      <c r="K31" s="57" t="str">
        <f t="shared" si="5"/>
        <v/>
      </c>
      <c r="L31" s="57" t="str">
        <f t="shared" si="6"/>
        <v/>
      </c>
      <c r="M31" s="57">
        <f t="shared" si="7"/>
        <v>2</v>
      </c>
      <c r="N31" s="43" t="str">
        <f t="shared" si="8"/>
        <v/>
      </c>
      <c r="O31" s="43" t="str">
        <f t="shared" si="9"/>
        <v/>
      </c>
      <c r="P31" s="43" t="str">
        <f t="shared" si="10"/>
        <v/>
      </c>
      <c r="Q31" s="43" t="str">
        <f t="shared" si="11"/>
        <v/>
      </c>
      <c r="R31" s="43" t="e">
        <f t="shared" si="0"/>
        <v>#N/A</v>
      </c>
      <c r="AC31" s="58">
        <v>42217</v>
      </c>
      <c r="AD31" s="59">
        <v>39.193759448517511</v>
      </c>
    </row>
    <row r="32" spans="1:35" x14ac:dyDescent="0.25">
      <c r="A32" s="15"/>
      <c r="B32" s="15"/>
      <c r="D32" t="str">
        <f t="shared" si="12"/>
        <v/>
      </c>
      <c r="E32" t="str">
        <f t="shared" si="13"/>
        <v/>
      </c>
      <c r="F32" t="str">
        <f t="shared" si="14"/>
        <v/>
      </c>
      <c r="G32">
        <f t="shared" si="1"/>
        <v>3.1666666666666661</v>
      </c>
      <c r="H32">
        <f t="shared" si="2"/>
        <v>-2.2028985507254184E-3</v>
      </c>
      <c r="I32">
        <f t="shared" si="3"/>
        <v>6.335536231884058</v>
      </c>
      <c r="J32" t="str">
        <f t="shared" si="4"/>
        <v/>
      </c>
      <c r="K32" s="57" t="str">
        <f t="shared" si="5"/>
        <v/>
      </c>
      <c r="L32" s="57" t="str">
        <f t="shared" si="6"/>
        <v/>
      </c>
      <c r="M32" s="57">
        <f t="shared" si="7"/>
        <v>3</v>
      </c>
      <c r="N32" s="43" t="str">
        <f t="shared" si="8"/>
        <v/>
      </c>
      <c r="O32" s="43" t="str">
        <f t="shared" si="9"/>
        <v/>
      </c>
      <c r="P32" s="43" t="str">
        <f t="shared" si="10"/>
        <v/>
      </c>
      <c r="Q32" s="43" t="str">
        <f t="shared" si="11"/>
        <v/>
      </c>
      <c r="R32" s="43" t="e">
        <f t="shared" si="0"/>
        <v>#N/A</v>
      </c>
      <c r="AC32" s="58">
        <v>42248</v>
      </c>
      <c r="AD32" s="59">
        <v>53.887605172262106</v>
      </c>
    </row>
    <row r="33" spans="1:30" x14ac:dyDescent="0.25">
      <c r="A33" s="15"/>
      <c r="B33" s="15"/>
      <c r="D33" t="str">
        <f t="shared" si="12"/>
        <v/>
      </c>
      <c r="E33" t="str">
        <f t="shared" si="13"/>
        <v/>
      </c>
      <c r="F33" t="str">
        <f t="shared" si="14"/>
        <v/>
      </c>
      <c r="G33">
        <f t="shared" si="1"/>
        <v>3.1666666666666661</v>
      </c>
      <c r="H33">
        <f t="shared" si="2"/>
        <v>-2.2028985507254184E-3</v>
      </c>
      <c r="I33">
        <f t="shared" si="3"/>
        <v>6.335536231884058</v>
      </c>
      <c r="J33" t="str">
        <f t="shared" si="4"/>
        <v/>
      </c>
      <c r="K33" s="57" t="str">
        <f t="shared" si="5"/>
        <v/>
      </c>
      <c r="L33" s="57" t="str">
        <f t="shared" si="6"/>
        <v/>
      </c>
      <c r="M33" s="57">
        <f t="shared" si="7"/>
        <v>4</v>
      </c>
      <c r="N33" s="43" t="str">
        <f t="shared" si="8"/>
        <v/>
      </c>
      <c r="O33" s="43" t="str">
        <f t="shared" si="9"/>
        <v/>
      </c>
      <c r="P33" s="43" t="str">
        <f t="shared" si="10"/>
        <v/>
      </c>
      <c r="Q33" s="43" t="str">
        <f t="shared" si="11"/>
        <v/>
      </c>
      <c r="R33" s="43" t="e">
        <f t="shared" si="0"/>
        <v>#N/A</v>
      </c>
      <c r="AC33" s="58">
        <v>42278</v>
      </c>
      <c r="AD33" s="59">
        <v>29.315682091870489</v>
      </c>
    </row>
    <row r="34" spans="1:30" x14ac:dyDescent="0.25">
      <c r="A34" s="15"/>
      <c r="B34" s="15"/>
      <c r="D34" t="str">
        <f t="shared" si="12"/>
        <v/>
      </c>
      <c r="E34" t="str">
        <f t="shared" si="13"/>
        <v/>
      </c>
      <c r="F34" t="str">
        <f t="shared" si="14"/>
        <v/>
      </c>
      <c r="G34">
        <f t="shared" si="1"/>
        <v>3.1666666666666661</v>
      </c>
      <c r="H34">
        <f t="shared" si="2"/>
        <v>-2.2028985507254184E-3</v>
      </c>
      <c r="I34">
        <f t="shared" si="3"/>
        <v>6.335536231884058</v>
      </c>
      <c r="J34" t="str">
        <f t="shared" si="4"/>
        <v/>
      </c>
      <c r="K34" s="57" t="str">
        <f t="shared" si="5"/>
        <v/>
      </c>
      <c r="L34" s="57" t="str">
        <f t="shared" si="6"/>
        <v/>
      </c>
      <c r="M34" s="57">
        <f t="shared" si="7"/>
        <v>5</v>
      </c>
      <c r="N34" s="43" t="str">
        <f t="shared" si="8"/>
        <v/>
      </c>
      <c r="O34" s="43" t="str">
        <f t="shared" si="9"/>
        <v/>
      </c>
      <c r="P34" s="43" t="str">
        <f t="shared" si="10"/>
        <v/>
      </c>
      <c r="Q34" s="43" t="str">
        <f t="shared" si="11"/>
        <v/>
      </c>
      <c r="R34" s="43" t="e">
        <f t="shared" si="0"/>
        <v>#N/A</v>
      </c>
      <c r="AC34" s="58">
        <v>42309</v>
      </c>
      <c r="AD34" s="59">
        <v>41.644499221438991</v>
      </c>
    </row>
    <row r="35" spans="1:30" x14ac:dyDescent="0.25">
      <c r="A35" s="15"/>
      <c r="B35" s="15"/>
      <c r="D35" t="str">
        <f t="shared" si="12"/>
        <v/>
      </c>
      <c r="E35" t="str">
        <f t="shared" si="13"/>
        <v/>
      </c>
      <c r="F35" t="str">
        <f t="shared" si="14"/>
        <v/>
      </c>
      <c r="G35">
        <f t="shared" si="1"/>
        <v>3.1666666666666661</v>
      </c>
      <c r="H35">
        <f t="shared" si="2"/>
        <v>-2.2028985507254184E-3</v>
      </c>
      <c r="I35">
        <f t="shared" si="3"/>
        <v>6.335536231884058</v>
      </c>
      <c r="J35" t="str">
        <f t="shared" si="4"/>
        <v/>
      </c>
      <c r="K35" s="57" t="str">
        <f t="shared" si="5"/>
        <v/>
      </c>
      <c r="L35" s="57" t="str">
        <f t="shared" si="6"/>
        <v/>
      </c>
      <c r="M35" s="57">
        <f t="shared" si="7"/>
        <v>6</v>
      </c>
      <c r="N35" s="43" t="str">
        <f t="shared" si="8"/>
        <v/>
      </c>
      <c r="O35" s="43" t="str">
        <f t="shared" si="9"/>
        <v/>
      </c>
      <c r="P35" s="43" t="str">
        <f t="shared" si="10"/>
        <v/>
      </c>
      <c r="Q35" s="43" t="str">
        <f t="shared" si="11"/>
        <v/>
      </c>
      <c r="R35" s="43" t="e">
        <f t="shared" si="0"/>
        <v>#N/A</v>
      </c>
      <c r="AC35" s="58">
        <v>42339</v>
      </c>
      <c r="AD35" s="59">
        <v>39.010080186731692</v>
      </c>
    </row>
    <row r="36" spans="1:30" x14ac:dyDescent="0.25">
      <c r="A36" s="15"/>
      <c r="B36" s="15"/>
      <c r="D36" t="str">
        <f t="shared" si="12"/>
        <v/>
      </c>
      <c r="E36" t="str">
        <f t="shared" si="13"/>
        <v/>
      </c>
      <c r="F36" t="str">
        <f t="shared" si="14"/>
        <v/>
      </c>
      <c r="G36">
        <f t="shared" si="1"/>
        <v>3.1666666666666661</v>
      </c>
      <c r="H36">
        <f t="shared" si="2"/>
        <v>-2.2028985507254184E-3</v>
      </c>
      <c r="I36">
        <f t="shared" si="3"/>
        <v>6.335536231884058</v>
      </c>
      <c r="J36" t="str">
        <f t="shared" si="4"/>
        <v/>
      </c>
      <c r="K36" s="57" t="str">
        <f t="shared" si="5"/>
        <v/>
      </c>
      <c r="L36" s="57" t="str">
        <f t="shared" si="6"/>
        <v/>
      </c>
      <c r="M36" s="57">
        <f t="shared" si="7"/>
        <v>7</v>
      </c>
      <c r="N36" s="43" t="str">
        <f t="shared" si="8"/>
        <v/>
      </c>
      <c r="O36" s="43" t="str">
        <f t="shared" si="9"/>
        <v/>
      </c>
      <c r="P36" s="43" t="str">
        <f t="shared" si="10"/>
        <v/>
      </c>
      <c r="Q36" s="43" t="str">
        <f t="shared" si="11"/>
        <v/>
      </c>
      <c r="R36" s="43" t="e">
        <f t="shared" si="0"/>
        <v>#N/A</v>
      </c>
      <c r="AC36" s="58">
        <v>42370</v>
      </c>
      <c r="AD36" s="59">
        <v>69.871711703096111</v>
      </c>
    </row>
    <row r="37" spans="1:30" x14ac:dyDescent="0.25">
      <c r="A37" s="15"/>
      <c r="B37" s="15"/>
      <c r="D37" t="str">
        <f t="shared" si="12"/>
        <v/>
      </c>
      <c r="E37" t="str">
        <f t="shared" si="13"/>
        <v/>
      </c>
      <c r="F37" t="str">
        <f t="shared" si="14"/>
        <v/>
      </c>
      <c r="G37">
        <f t="shared" si="1"/>
        <v>3.1666666666666661</v>
      </c>
      <c r="H37">
        <f t="shared" si="2"/>
        <v>-2.2028985507254184E-3</v>
      </c>
      <c r="I37">
        <f t="shared" si="3"/>
        <v>6.335536231884058</v>
      </c>
      <c r="J37" t="str">
        <f t="shared" si="4"/>
        <v/>
      </c>
      <c r="K37" s="57" t="str">
        <f t="shared" si="5"/>
        <v/>
      </c>
      <c r="L37" s="57" t="str">
        <f t="shared" si="6"/>
        <v/>
      </c>
      <c r="M37" s="57">
        <f t="shared" si="7"/>
        <v>8</v>
      </c>
      <c r="N37" s="43" t="str">
        <f t="shared" si="8"/>
        <v/>
      </c>
      <c r="O37" s="43" t="str">
        <f t="shared" si="9"/>
        <v/>
      </c>
      <c r="P37" s="43" t="str">
        <f t="shared" si="10"/>
        <v/>
      </c>
      <c r="Q37" s="43" t="str">
        <f t="shared" si="11"/>
        <v/>
      </c>
      <c r="R37" s="43" t="e">
        <f t="shared" si="0"/>
        <v>#N/A</v>
      </c>
      <c r="AC37" s="58">
        <v>42401</v>
      </c>
      <c r="AD37" s="59">
        <v>77.741411066984725</v>
      </c>
    </row>
    <row r="38" spans="1:30" x14ac:dyDescent="0.25">
      <c r="A38" s="15"/>
      <c r="B38" s="15"/>
      <c r="D38" t="str">
        <f t="shared" si="12"/>
        <v/>
      </c>
      <c r="E38" t="str">
        <f t="shared" si="13"/>
        <v/>
      </c>
      <c r="F38" t="str">
        <f t="shared" si="14"/>
        <v/>
      </c>
      <c r="G38">
        <f t="shared" si="1"/>
        <v>3.1666666666666661</v>
      </c>
      <c r="H38">
        <f t="shared" si="2"/>
        <v>-2.2028985507254184E-3</v>
      </c>
      <c r="I38">
        <f t="shared" si="3"/>
        <v>6.335536231884058</v>
      </c>
      <c r="J38" t="str">
        <f t="shared" si="4"/>
        <v/>
      </c>
      <c r="K38" s="57" t="str">
        <f t="shared" si="5"/>
        <v/>
      </c>
      <c r="L38" s="57" t="str">
        <f t="shared" si="6"/>
        <v/>
      </c>
      <c r="M38" s="57">
        <f t="shared" si="7"/>
        <v>9</v>
      </c>
      <c r="N38" s="43" t="str">
        <f t="shared" si="8"/>
        <v/>
      </c>
      <c r="O38" s="43" t="str">
        <f t="shared" si="9"/>
        <v/>
      </c>
      <c r="P38" s="43" t="str">
        <f t="shared" si="10"/>
        <v/>
      </c>
      <c r="Q38" s="43" t="str">
        <f t="shared" si="11"/>
        <v/>
      </c>
      <c r="R38" s="43" t="e">
        <f t="shared" si="0"/>
        <v>#N/A</v>
      </c>
      <c r="AC38" s="58">
        <v>42430</v>
      </c>
      <c r="AD38" s="59">
        <v>53.359376711723705</v>
      </c>
    </row>
    <row r="39" spans="1:30" x14ac:dyDescent="0.25">
      <c r="A39" s="15"/>
      <c r="B39" s="15"/>
      <c r="D39" t="str">
        <f t="shared" si="12"/>
        <v/>
      </c>
      <c r="E39" t="str">
        <f t="shared" si="13"/>
        <v/>
      </c>
      <c r="F39" t="str">
        <f t="shared" si="14"/>
        <v/>
      </c>
      <c r="G39">
        <f t="shared" si="1"/>
        <v>3.1666666666666661</v>
      </c>
      <c r="H39">
        <f t="shared" si="2"/>
        <v>-2.2028985507254184E-3</v>
      </c>
      <c r="I39">
        <f t="shared" si="3"/>
        <v>6.335536231884058</v>
      </c>
      <c r="J39" t="str">
        <f t="shared" si="4"/>
        <v/>
      </c>
      <c r="K39" s="57" t="str">
        <f t="shared" si="5"/>
        <v/>
      </c>
      <c r="L39" s="57" t="str">
        <f t="shared" si="6"/>
        <v/>
      </c>
      <c r="M39" s="57">
        <f t="shared" si="7"/>
        <v>10</v>
      </c>
      <c r="N39" s="43" t="str">
        <f t="shared" si="8"/>
        <v/>
      </c>
      <c r="O39" s="43" t="str">
        <f t="shared" si="9"/>
        <v/>
      </c>
      <c r="P39" s="43" t="str">
        <f t="shared" si="10"/>
        <v/>
      </c>
      <c r="Q39" s="43" t="str">
        <f t="shared" si="11"/>
        <v/>
      </c>
      <c r="R39" s="43" t="e">
        <f t="shared" si="0"/>
        <v>#N/A</v>
      </c>
      <c r="AC39" s="58">
        <v>42461</v>
      </c>
      <c r="AD39" s="59">
        <v>39.80089298946929</v>
      </c>
    </row>
    <row r="40" spans="1:30" x14ac:dyDescent="0.25">
      <c r="A40" s="15"/>
      <c r="B40" s="15"/>
      <c r="D40" t="str">
        <f t="shared" si="12"/>
        <v/>
      </c>
      <c r="E40" t="str">
        <f t="shared" si="13"/>
        <v/>
      </c>
      <c r="F40" t="str">
        <f t="shared" si="14"/>
        <v/>
      </c>
      <c r="G40">
        <f t="shared" si="1"/>
        <v>3.1666666666666661</v>
      </c>
      <c r="H40">
        <f t="shared" si="2"/>
        <v>-2.2028985507254184E-3</v>
      </c>
      <c r="I40">
        <f t="shared" si="3"/>
        <v>6.335536231884058</v>
      </c>
      <c r="J40" t="str">
        <f t="shared" si="4"/>
        <v/>
      </c>
      <c r="K40" s="57" t="str">
        <f t="shared" si="5"/>
        <v/>
      </c>
      <c r="L40" s="57" t="str">
        <f t="shared" si="6"/>
        <v/>
      </c>
      <c r="M40" s="57">
        <f t="shared" si="7"/>
        <v>11</v>
      </c>
      <c r="N40" s="43" t="str">
        <f t="shared" si="8"/>
        <v/>
      </c>
      <c r="O40" s="43" t="str">
        <f t="shared" si="9"/>
        <v/>
      </c>
      <c r="P40" s="43" t="str">
        <f t="shared" si="10"/>
        <v/>
      </c>
      <c r="Q40" s="43" t="str">
        <f t="shared" si="11"/>
        <v/>
      </c>
      <c r="R40" s="43" t="e">
        <f t="shared" si="0"/>
        <v>#N/A</v>
      </c>
      <c r="AC40" s="58">
        <v>42491</v>
      </c>
      <c r="AD40" s="59">
        <v>58.594436194423913</v>
      </c>
    </row>
    <row r="41" spans="1:30" x14ac:dyDescent="0.25">
      <c r="A41" s="15"/>
      <c r="B41" s="15"/>
      <c r="D41" t="str">
        <f t="shared" si="12"/>
        <v/>
      </c>
      <c r="E41" t="str">
        <f t="shared" si="13"/>
        <v/>
      </c>
      <c r="F41" t="str">
        <f t="shared" si="14"/>
        <v/>
      </c>
      <c r="G41">
        <f t="shared" si="1"/>
        <v>3.1666666666666661</v>
      </c>
      <c r="H41">
        <f t="shared" si="2"/>
        <v>-2.2028985507254184E-3</v>
      </c>
      <c r="I41">
        <f t="shared" si="3"/>
        <v>6.335536231884058</v>
      </c>
      <c r="J41" t="str">
        <f t="shared" si="4"/>
        <v/>
      </c>
      <c r="K41" s="57" t="str">
        <f t="shared" si="5"/>
        <v/>
      </c>
      <c r="L41" s="57" t="str">
        <f t="shared" si="6"/>
        <v/>
      </c>
      <c r="M41" s="57">
        <f t="shared" si="7"/>
        <v>12</v>
      </c>
      <c r="N41" s="43" t="str">
        <f t="shared" si="8"/>
        <v/>
      </c>
      <c r="O41" s="43" t="str">
        <f t="shared" si="9"/>
        <v/>
      </c>
      <c r="P41" s="43" t="str">
        <f t="shared" si="10"/>
        <v/>
      </c>
      <c r="Q41" s="43" t="str">
        <f t="shared" si="11"/>
        <v/>
      </c>
      <c r="R41" s="43" t="e">
        <f t="shared" si="0"/>
        <v>#N/A</v>
      </c>
      <c r="AC41" s="58">
        <v>42522</v>
      </c>
      <c r="AD41" s="59">
        <v>63.290740035103056</v>
      </c>
    </row>
    <row r="42" spans="1:30" x14ac:dyDescent="0.25">
      <c r="A42" s="15"/>
      <c r="B42" s="15"/>
      <c r="D42" t="str">
        <f t="shared" si="12"/>
        <v/>
      </c>
      <c r="E42" t="str">
        <f t="shared" si="13"/>
        <v/>
      </c>
      <c r="F42" t="str">
        <f t="shared" si="14"/>
        <v/>
      </c>
      <c r="G42">
        <f t="shared" si="1"/>
        <v>3.1666666666666661</v>
      </c>
      <c r="H42">
        <f t="shared" si="2"/>
        <v>-2.2028985507254184E-3</v>
      </c>
      <c r="I42">
        <f t="shared" si="3"/>
        <v>6.335536231884058</v>
      </c>
      <c r="J42" t="str">
        <f t="shared" si="4"/>
        <v/>
      </c>
      <c r="K42" s="57" t="str">
        <f t="shared" si="5"/>
        <v/>
      </c>
      <c r="L42" s="57" t="str">
        <f t="shared" si="6"/>
        <v/>
      </c>
      <c r="M42" s="57">
        <f t="shared" si="7"/>
        <v>13</v>
      </c>
      <c r="N42" s="43" t="str">
        <f t="shared" si="8"/>
        <v/>
      </c>
      <c r="O42" s="43" t="str">
        <f t="shared" si="9"/>
        <v/>
      </c>
      <c r="P42" s="43" t="str">
        <f t="shared" si="10"/>
        <v/>
      </c>
      <c r="Q42" s="43" t="str">
        <f t="shared" si="11"/>
        <v/>
      </c>
      <c r="R42" s="43" t="e">
        <f t="shared" si="0"/>
        <v>#N/A</v>
      </c>
      <c r="AC42" s="58">
        <v>42552</v>
      </c>
      <c r="AD42" s="59">
        <v>49.088556633089851</v>
      </c>
    </row>
    <row r="43" spans="1:30" x14ac:dyDescent="0.25">
      <c r="A43" s="15"/>
      <c r="B43" s="15"/>
      <c r="D43" t="str">
        <f t="shared" si="12"/>
        <v/>
      </c>
      <c r="E43" t="str">
        <f t="shared" si="13"/>
        <v/>
      </c>
      <c r="F43" t="str">
        <f t="shared" si="14"/>
        <v/>
      </c>
      <c r="G43">
        <f t="shared" si="1"/>
        <v>3.1666666666666661</v>
      </c>
      <c r="H43">
        <f t="shared" si="2"/>
        <v>-2.2028985507254184E-3</v>
      </c>
      <c r="I43">
        <f t="shared" si="3"/>
        <v>6.335536231884058</v>
      </c>
      <c r="J43" t="str">
        <f t="shared" si="4"/>
        <v/>
      </c>
      <c r="K43" s="57" t="str">
        <f t="shared" si="5"/>
        <v/>
      </c>
      <c r="L43" s="57" t="str">
        <f t="shared" si="6"/>
        <v/>
      </c>
      <c r="M43" s="57">
        <f t="shared" si="7"/>
        <v>14</v>
      </c>
      <c r="N43" s="43" t="str">
        <f t="shared" si="8"/>
        <v/>
      </c>
      <c r="O43" s="43" t="str">
        <f t="shared" si="9"/>
        <v/>
      </c>
      <c r="P43" s="43" t="str">
        <f t="shared" si="10"/>
        <v/>
      </c>
      <c r="Q43" s="43" t="str">
        <f t="shared" si="11"/>
        <v/>
      </c>
      <c r="R43" s="43" t="e">
        <f t="shared" si="0"/>
        <v>#N/A</v>
      </c>
      <c r="AC43" s="58">
        <v>42583</v>
      </c>
      <c r="AD43" s="59">
        <v>72.116517385272218</v>
      </c>
    </row>
    <row r="44" spans="1:30" x14ac:dyDescent="0.25">
      <c r="A44" s="15"/>
      <c r="B44" s="15"/>
      <c r="D44" t="str">
        <f t="shared" si="12"/>
        <v/>
      </c>
      <c r="E44" t="str">
        <f t="shared" si="13"/>
        <v/>
      </c>
      <c r="F44" t="str">
        <f t="shared" si="14"/>
        <v/>
      </c>
      <c r="G44">
        <f t="shared" si="1"/>
        <v>3.1666666666666661</v>
      </c>
      <c r="H44">
        <f t="shared" si="2"/>
        <v>-2.2028985507254184E-3</v>
      </c>
      <c r="I44">
        <f t="shared" si="3"/>
        <v>6.335536231884058</v>
      </c>
      <c r="J44" t="str">
        <f t="shared" si="4"/>
        <v/>
      </c>
      <c r="K44" s="57" t="str">
        <f t="shared" si="5"/>
        <v/>
      </c>
      <c r="L44" s="57" t="str">
        <f t="shared" si="6"/>
        <v/>
      </c>
      <c r="M44" s="57">
        <f t="shared" si="7"/>
        <v>15</v>
      </c>
      <c r="N44" s="43" t="str">
        <f t="shared" si="8"/>
        <v/>
      </c>
      <c r="O44" s="43" t="str">
        <f t="shared" si="9"/>
        <v/>
      </c>
      <c r="P44" s="43" t="str">
        <f t="shared" si="10"/>
        <v/>
      </c>
      <c r="Q44" s="43" t="str">
        <f t="shared" si="11"/>
        <v/>
      </c>
      <c r="R44" s="43" t="e">
        <f t="shared" si="0"/>
        <v>#N/A</v>
      </c>
    </row>
    <row r="45" spans="1:30" x14ac:dyDescent="0.25">
      <c r="A45" s="15"/>
      <c r="B45" s="15"/>
      <c r="D45" t="str">
        <f t="shared" si="12"/>
        <v/>
      </c>
      <c r="E45" t="str">
        <f t="shared" si="13"/>
        <v/>
      </c>
      <c r="F45" t="str">
        <f t="shared" si="14"/>
        <v/>
      </c>
      <c r="G45">
        <f t="shared" si="1"/>
        <v>3.1666666666666661</v>
      </c>
      <c r="H45">
        <f t="shared" si="2"/>
        <v>-2.2028985507254184E-3</v>
      </c>
      <c r="I45">
        <f t="shared" si="3"/>
        <v>6.335536231884058</v>
      </c>
      <c r="J45" t="str">
        <f t="shared" si="4"/>
        <v/>
      </c>
      <c r="K45" s="57" t="str">
        <f t="shared" si="5"/>
        <v/>
      </c>
      <c r="L45" s="57" t="str">
        <f t="shared" si="6"/>
        <v/>
      </c>
      <c r="M45" s="57">
        <f t="shared" si="7"/>
        <v>16</v>
      </c>
      <c r="N45" s="43" t="str">
        <f t="shared" si="8"/>
        <v/>
      </c>
      <c r="O45" s="43" t="str">
        <f t="shared" si="9"/>
        <v/>
      </c>
      <c r="P45" s="43" t="str">
        <f t="shared" si="10"/>
        <v/>
      </c>
      <c r="Q45" s="43" t="str">
        <f t="shared" si="11"/>
        <v/>
      </c>
      <c r="R45" s="43" t="e">
        <f t="shared" si="0"/>
        <v>#N/A</v>
      </c>
    </row>
    <row r="46" spans="1:30" x14ac:dyDescent="0.25">
      <c r="A46" s="15"/>
      <c r="B46" s="15"/>
      <c r="D46" t="str">
        <f t="shared" si="12"/>
        <v/>
      </c>
      <c r="E46" t="str">
        <f t="shared" si="13"/>
        <v/>
      </c>
      <c r="F46" t="str">
        <f t="shared" si="14"/>
        <v/>
      </c>
      <c r="G46">
        <f t="shared" si="1"/>
        <v>3.1666666666666661</v>
      </c>
      <c r="H46">
        <f t="shared" si="2"/>
        <v>-2.2028985507254184E-3</v>
      </c>
      <c r="I46">
        <f t="shared" si="3"/>
        <v>6.335536231884058</v>
      </c>
      <c r="J46" t="str">
        <f t="shared" si="4"/>
        <v/>
      </c>
      <c r="K46" s="57" t="str">
        <f t="shared" si="5"/>
        <v/>
      </c>
      <c r="L46" s="57" t="str">
        <f t="shared" si="6"/>
        <v/>
      </c>
      <c r="M46" s="57">
        <f t="shared" si="7"/>
        <v>17</v>
      </c>
      <c r="N46" s="43" t="str">
        <f t="shared" si="8"/>
        <v/>
      </c>
      <c r="O46" s="43" t="str">
        <f t="shared" si="9"/>
        <v/>
      </c>
      <c r="P46" s="43" t="str">
        <f t="shared" si="10"/>
        <v/>
      </c>
      <c r="Q46" s="43" t="str">
        <f t="shared" si="11"/>
        <v/>
      </c>
      <c r="R46" s="43" t="e">
        <f t="shared" si="0"/>
        <v>#N/A</v>
      </c>
    </row>
    <row r="47" spans="1:30" x14ac:dyDescent="0.25">
      <c r="A47" s="15"/>
      <c r="B47" s="15"/>
      <c r="D47" t="str">
        <f t="shared" si="12"/>
        <v/>
      </c>
      <c r="E47" t="str">
        <f t="shared" si="13"/>
        <v/>
      </c>
      <c r="F47" t="str">
        <f t="shared" si="14"/>
        <v/>
      </c>
      <c r="G47">
        <f t="shared" si="1"/>
        <v>3.1666666666666661</v>
      </c>
      <c r="H47">
        <f t="shared" si="2"/>
        <v>-2.2028985507254184E-3</v>
      </c>
      <c r="I47">
        <f t="shared" si="3"/>
        <v>6.335536231884058</v>
      </c>
      <c r="J47" t="str">
        <f t="shared" si="4"/>
        <v/>
      </c>
      <c r="K47" s="57" t="str">
        <f t="shared" si="5"/>
        <v/>
      </c>
      <c r="L47" s="57" t="str">
        <f t="shared" si="6"/>
        <v/>
      </c>
      <c r="M47" s="57">
        <f t="shared" si="7"/>
        <v>18</v>
      </c>
      <c r="N47" s="43" t="str">
        <f t="shared" si="8"/>
        <v/>
      </c>
      <c r="O47" s="43" t="str">
        <f t="shared" si="9"/>
        <v/>
      </c>
      <c r="P47" s="43" t="str">
        <f t="shared" si="10"/>
        <v/>
      </c>
      <c r="Q47" s="43" t="str">
        <f t="shared" si="11"/>
        <v/>
      </c>
      <c r="R47" s="43" t="e">
        <f t="shared" si="0"/>
        <v>#N/A</v>
      </c>
    </row>
    <row r="48" spans="1:30" x14ac:dyDescent="0.25">
      <c r="A48" s="15"/>
      <c r="B48" s="15"/>
      <c r="D48" t="str">
        <f t="shared" si="12"/>
        <v/>
      </c>
      <c r="E48" t="str">
        <f t="shared" si="13"/>
        <v/>
      </c>
      <c r="F48" t="str">
        <f t="shared" si="14"/>
        <v/>
      </c>
      <c r="G48">
        <f t="shared" si="1"/>
        <v>3.1666666666666661</v>
      </c>
      <c r="H48">
        <f t="shared" si="2"/>
        <v>-2.2028985507254184E-3</v>
      </c>
      <c r="I48">
        <f t="shared" si="3"/>
        <v>6.335536231884058</v>
      </c>
      <c r="J48" t="str">
        <f t="shared" si="4"/>
        <v/>
      </c>
      <c r="K48" s="57" t="str">
        <f t="shared" si="5"/>
        <v/>
      </c>
      <c r="L48" s="57" t="str">
        <f t="shared" si="6"/>
        <v/>
      </c>
      <c r="M48" s="57">
        <f t="shared" si="7"/>
        <v>19</v>
      </c>
      <c r="N48" s="43" t="str">
        <f t="shared" si="8"/>
        <v/>
      </c>
      <c r="O48" s="43" t="str">
        <f t="shared" si="9"/>
        <v/>
      </c>
      <c r="P48" s="43" t="str">
        <f t="shared" si="10"/>
        <v/>
      </c>
      <c r="Q48" s="43" t="str">
        <f t="shared" si="11"/>
        <v/>
      </c>
      <c r="R48" s="43" t="e">
        <f t="shared" si="0"/>
        <v>#N/A</v>
      </c>
    </row>
    <row r="49" spans="1:18" x14ac:dyDescent="0.25">
      <c r="A49" s="15"/>
      <c r="B49" s="15"/>
      <c r="D49" t="str">
        <f t="shared" si="12"/>
        <v/>
      </c>
      <c r="E49" t="str">
        <f t="shared" si="13"/>
        <v/>
      </c>
      <c r="F49" t="str">
        <f t="shared" si="14"/>
        <v/>
      </c>
      <c r="G49">
        <f t="shared" si="1"/>
        <v>3.1666666666666661</v>
      </c>
      <c r="H49">
        <f t="shared" si="2"/>
        <v>-2.2028985507254184E-3</v>
      </c>
      <c r="I49">
        <f t="shared" si="3"/>
        <v>6.335536231884058</v>
      </c>
      <c r="J49" t="str">
        <f t="shared" si="4"/>
        <v/>
      </c>
      <c r="K49" s="57" t="str">
        <f t="shared" si="5"/>
        <v/>
      </c>
      <c r="L49" s="57" t="str">
        <f t="shared" si="6"/>
        <v/>
      </c>
      <c r="M49" s="57">
        <f t="shared" si="7"/>
        <v>20</v>
      </c>
      <c r="N49" s="43" t="str">
        <f t="shared" si="8"/>
        <v/>
      </c>
      <c r="O49" s="43" t="str">
        <f t="shared" si="9"/>
        <v/>
      </c>
      <c r="P49" s="43" t="str">
        <f t="shared" si="10"/>
        <v/>
      </c>
      <c r="Q49" s="43" t="str">
        <f t="shared" si="11"/>
        <v/>
      </c>
      <c r="R49" s="43" t="e">
        <f t="shared" si="0"/>
        <v>#N/A</v>
      </c>
    </row>
    <row r="50" spans="1:18" x14ac:dyDescent="0.25">
      <c r="A50" s="15"/>
      <c r="B50" s="15"/>
      <c r="D50" t="str">
        <f t="shared" si="12"/>
        <v/>
      </c>
      <c r="E50" t="str">
        <f t="shared" si="13"/>
        <v/>
      </c>
      <c r="F50" t="str">
        <f t="shared" si="14"/>
        <v/>
      </c>
      <c r="G50">
        <f t="shared" si="1"/>
        <v>3.1666666666666661</v>
      </c>
      <c r="H50">
        <f t="shared" si="2"/>
        <v>-2.2028985507254184E-3</v>
      </c>
      <c r="I50">
        <f t="shared" si="3"/>
        <v>6.335536231884058</v>
      </c>
      <c r="J50" t="str">
        <f t="shared" si="4"/>
        <v/>
      </c>
      <c r="K50" s="57" t="str">
        <f t="shared" si="5"/>
        <v/>
      </c>
      <c r="L50" s="57" t="str">
        <f t="shared" si="6"/>
        <v/>
      </c>
      <c r="M50" s="57">
        <f t="shared" si="7"/>
        <v>21</v>
      </c>
      <c r="N50" s="43" t="str">
        <f t="shared" si="8"/>
        <v/>
      </c>
      <c r="O50" s="43" t="str">
        <f t="shared" si="9"/>
        <v/>
      </c>
      <c r="P50" s="43" t="str">
        <f t="shared" si="10"/>
        <v/>
      </c>
      <c r="Q50" s="43" t="str">
        <f t="shared" si="11"/>
        <v/>
      </c>
      <c r="R50" s="43" t="e">
        <f t="shared" si="0"/>
        <v>#N/A</v>
      </c>
    </row>
    <row r="51" spans="1:18" x14ac:dyDescent="0.25">
      <c r="A51" s="15"/>
      <c r="B51" s="15"/>
      <c r="D51" t="str">
        <f t="shared" si="12"/>
        <v/>
      </c>
      <c r="E51" t="str">
        <f t="shared" si="13"/>
        <v/>
      </c>
      <c r="F51" t="str">
        <f t="shared" si="14"/>
        <v/>
      </c>
      <c r="G51">
        <f t="shared" si="1"/>
        <v>3.1666666666666661</v>
      </c>
      <c r="H51">
        <f t="shared" si="2"/>
        <v>-2.2028985507254184E-3</v>
      </c>
      <c r="I51">
        <f t="shared" si="3"/>
        <v>6.335536231884058</v>
      </c>
      <c r="J51" t="str">
        <f t="shared" si="4"/>
        <v/>
      </c>
      <c r="K51" s="57" t="str">
        <f t="shared" si="5"/>
        <v/>
      </c>
      <c r="L51" s="57" t="str">
        <f t="shared" si="6"/>
        <v/>
      </c>
      <c r="M51" s="57">
        <f t="shared" si="7"/>
        <v>22</v>
      </c>
      <c r="N51" s="43" t="str">
        <f t="shared" si="8"/>
        <v/>
      </c>
      <c r="O51" s="43" t="str">
        <f t="shared" si="9"/>
        <v/>
      </c>
      <c r="P51" s="43" t="str">
        <f t="shared" si="10"/>
        <v/>
      </c>
      <c r="Q51" s="43" t="str">
        <f t="shared" si="11"/>
        <v/>
      </c>
      <c r="R51" s="43" t="e">
        <f t="shared" si="0"/>
        <v>#N/A</v>
      </c>
    </row>
    <row r="52" spans="1:18" x14ac:dyDescent="0.25">
      <c r="A52" s="15"/>
      <c r="B52" s="15"/>
      <c r="D52" t="str">
        <f t="shared" si="12"/>
        <v/>
      </c>
      <c r="E52" t="str">
        <f t="shared" si="13"/>
        <v/>
      </c>
      <c r="F52" t="str">
        <f t="shared" si="14"/>
        <v/>
      </c>
      <c r="G52">
        <f t="shared" si="1"/>
        <v>3.1666666666666661</v>
      </c>
      <c r="H52">
        <f t="shared" si="2"/>
        <v>-2.2028985507254184E-3</v>
      </c>
      <c r="I52">
        <f t="shared" si="3"/>
        <v>6.335536231884058</v>
      </c>
      <c r="J52" t="str">
        <f t="shared" si="4"/>
        <v/>
      </c>
      <c r="K52" s="57" t="str">
        <f t="shared" si="5"/>
        <v/>
      </c>
      <c r="L52" s="57" t="str">
        <f t="shared" si="6"/>
        <v/>
      </c>
      <c r="M52" s="57">
        <f t="shared" si="7"/>
        <v>23</v>
      </c>
      <c r="N52" s="43" t="str">
        <f t="shared" si="8"/>
        <v/>
      </c>
      <c r="O52" s="43" t="str">
        <f t="shared" si="9"/>
        <v/>
      </c>
      <c r="P52" s="43" t="str">
        <f t="shared" si="10"/>
        <v/>
      </c>
      <c r="Q52" s="43" t="str">
        <f t="shared" si="11"/>
        <v/>
      </c>
      <c r="R52" s="43" t="e">
        <f t="shared" si="0"/>
        <v>#N/A</v>
      </c>
    </row>
    <row r="53" spans="1:18" x14ac:dyDescent="0.25">
      <c r="A53" s="15"/>
      <c r="B53" s="15"/>
      <c r="D53" t="str">
        <f t="shared" si="12"/>
        <v/>
      </c>
      <c r="E53" t="str">
        <f t="shared" si="13"/>
        <v/>
      </c>
      <c r="F53" t="str">
        <f t="shared" si="14"/>
        <v/>
      </c>
      <c r="G53">
        <f t="shared" si="1"/>
        <v>3.1666666666666661</v>
      </c>
      <c r="H53">
        <f t="shared" si="2"/>
        <v>-2.2028985507254184E-3</v>
      </c>
      <c r="I53">
        <f t="shared" si="3"/>
        <v>6.335536231884058</v>
      </c>
      <c r="J53" t="str">
        <f t="shared" si="4"/>
        <v/>
      </c>
      <c r="K53" s="57" t="str">
        <f t="shared" si="5"/>
        <v/>
      </c>
      <c r="L53" s="57" t="str">
        <f t="shared" si="6"/>
        <v/>
      </c>
      <c r="M53" s="57">
        <f t="shared" si="7"/>
        <v>24</v>
      </c>
      <c r="N53" s="43" t="str">
        <f t="shared" si="8"/>
        <v/>
      </c>
      <c r="O53" s="43" t="str">
        <f t="shared" si="9"/>
        <v/>
      </c>
      <c r="P53" s="43" t="str">
        <f t="shared" si="10"/>
        <v/>
      </c>
      <c r="Q53" s="43" t="str">
        <f t="shared" si="11"/>
        <v/>
      </c>
      <c r="R53" s="43" t="e">
        <f t="shared" si="0"/>
        <v>#N/A</v>
      </c>
    </row>
    <row r="54" spans="1:18" x14ac:dyDescent="0.25">
      <c r="A54" s="15"/>
      <c r="B54" s="15"/>
      <c r="D54" t="str">
        <f t="shared" si="12"/>
        <v/>
      </c>
      <c r="E54" t="str">
        <f t="shared" si="13"/>
        <v/>
      </c>
      <c r="F54" t="str">
        <f t="shared" si="14"/>
        <v/>
      </c>
      <c r="G54">
        <f t="shared" si="1"/>
        <v>3.1666666666666661</v>
      </c>
      <c r="H54">
        <f t="shared" si="2"/>
        <v>-2.2028985507254184E-3</v>
      </c>
      <c r="I54">
        <f t="shared" si="3"/>
        <v>6.335536231884058</v>
      </c>
      <c r="J54" t="str">
        <f t="shared" si="4"/>
        <v/>
      </c>
      <c r="K54" s="57" t="str">
        <f t="shared" si="5"/>
        <v/>
      </c>
      <c r="L54" s="57" t="str">
        <f t="shared" si="6"/>
        <v/>
      </c>
      <c r="M54" s="57">
        <f t="shared" si="7"/>
        <v>25</v>
      </c>
      <c r="N54" s="43" t="str">
        <f t="shared" si="8"/>
        <v/>
      </c>
      <c r="O54" s="43" t="str">
        <f t="shared" si="9"/>
        <v/>
      </c>
      <c r="P54" s="43" t="str">
        <f t="shared" si="10"/>
        <v/>
      </c>
      <c r="Q54" s="43" t="str">
        <f t="shared" si="11"/>
        <v/>
      </c>
      <c r="R54" s="43" t="e">
        <f t="shared" si="0"/>
        <v>#N/A</v>
      </c>
    </row>
    <row r="55" spans="1:18" x14ac:dyDescent="0.25">
      <c r="A55" s="15"/>
      <c r="B55" s="15"/>
      <c r="D55" t="str">
        <f t="shared" si="12"/>
        <v/>
      </c>
      <c r="E55" t="str">
        <f t="shared" si="13"/>
        <v/>
      </c>
      <c r="F55" t="str">
        <f t="shared" si="14"/>
        <v/>
      </c>
      <c r="G55">
        <f t="shared" si="1"/>
        <v>3.1666666666666661</v>
      </c>
      <c r="H55">
        <f t="shared" si="2"/>
        <v>-2.2028985507254184E-3</v>
      </c>
      <c r="I55">
        <f t="shared" si="3"/>
        <v>6.335536231884058</v>
      </c>
      <c r="J55" t="str">
        <f t="shared" si="4"/>
        <v/>
      </c>
      <c r="K55" s="57" t="str">
        <f t="shared" si="5"/>
        <v/>
      </c>
      <c r="L55" s="57" t="str">
        <f t="shared" si="6"/>
        <v/>
      </c>
      <c r="M55" s="57">
        <f t="shared" si="7"/>
        <v>26</v>
      </c>
      <c r="N55" s="43" t="str">
        <f t="shared" si="8"/>
        <v/>
      </c>
      <c r="O55" s="43" t="str">
        <f t="shared" si="9"/>
        <v/>
      </c>
      <c r="P55" s="43" t="str">
        <f t="shared" si="10"/>
        <v/>
      </c>
      <c r="Q55" s="43" t="str">
        <f t="shared" si="11"/>
        <v/>
      </c>
      <c r="R55" s="43" t="e">
        <f t="shared" si="0"/>
        <v>#N/A</v>
      </c>
    </row>
    <row r="56" spans="1:18" x14ac:dyDescent="0.25">
      <c r="A56" s="15"/>
      <c r="B56" s="15"/>
      <c r="D56" t="str">
        <f t="shared" si="12"/>
        <v/>
      </c>
      <c r="E56" t="str">
        <f t="shared" si="13"/>
        <v/>
      </c>
      <c r="F56" t="str">
        <f t="shared" si="14"/>
        <v/>
      </c>
      <c r="G56">
        <f t="shared" si="1"/>
        <v>3.1666666666666661</v>
      </c>
      <c r="H56">
        <f t="shared" si="2"/>
        <v>-2.2028985507254184E-3</v>
      </c>
      <c r="I56">
        <f t="shared" si="3"/>
        <v>6.335536231884058</v>
      </c>
      <c r="J56" t="str">
        <f t="shared" si="4"/>
        <v/>
      </c>
      <c r="K56" s="57" t="str">
        <f t="shared" si="5"/>
        <v/>
      </c>
      <c r="L56" s="57" t="str">
        <f t="shared" si="6"/>
        <v/>
      </c>
      <c r="M56" s="57">
        <f t="shared" si="7"/>
        <v>27</v>
      </c>
      <c r="N56" s="43" t="str">
        <f t="shared" si="8"/>
        <v/>
      </c>
      <c r="O56" s="43" t="str">
        <f t="shared" si="9"/>
        <v/>
      </c>
      <c r="P56" s="43" t="str">
        <f t="shared" si="10"/>
        <v/>
      </c>
      <c r="Q56" s="43" t="str">
        <f t="shared" si="11"/>
        <v/>
      </c>
      <c r="R56" s="43" t="e">
        <f t="shared" si="0"/>
        <v>#N/A</v>
      </c>
    </row>
    <row r="57" spans="1:18" x14ac:dyDescent="0.25">
      <c r="A57" s="15"/>
      <c r="B57" s="15"/>
      <c r="D57" t="str">
        <f t="shared" si="12"/>
        <v/>
      </c>
      <c r="E57" t="str">
        <f t="shared" si="13"/>
        <v/>
      </c>
      <c r="F57" t="str">
        <f t="shared" si="14"/>
        <v/>
      </c>
      <c r="G57">
        <f t="shared" si="1"/>
        <v>3.1666666666666661</v>
      </c>
      <c r="H57">
        <f t="shared" si="2"/>
        <v>-2.2028985507254184E-3</v>
      </c>
      <c r="I57">
        <f t="shared" si="3"/>
        <v>6.335536231884058</v>
      </c>
      <c r="J57" t="str">
        <f t="shared" si="4"/>
        <v/>
      </c>
      <c r="K57" s="57" t="str">
        <f t="shared" si="5"/>
        <v/>
      </c>
      <c r="L57" s="57" t="str">
        <f t="shared" si="6"/>
        <v/>
      </c>
      <c r="M57" s="57">
        <f t="shared" si="7"/>
        <v>28</v>
      </c>
      <c r="N57" s="43" t="str">
        <f t="shared" si="8"/>
        <v/>
      </c>
      <c r="O57" s="43" t="str">
        <f t="shared" si="9"/>
        <v/>
      </c>
      <c r="P57" s="43" t="str">
        <f t="shared" si="10"/>
        <v/>
      </c>
      <c r="Q57" s="43" t="str">
        <f t="shared" si="11"/>
        <v/>
      </c>
      <c r="R57" s="43" t="e">
        <f t="shared" si="0"/>
        <v>#N/A</v>
      </c>
    </row>
    <row r="58" spans="1:18" x14ac:dyDescent="0.25">
      <c r="A58" s="15"/>
      <c r="B58" s="15"/>
      <c r="D58" t="str">
        <f t="shared" si="12"/>
        <v/>
      </c>
      <c r="E58" t="str">
        <f t="shared" si="13"/>
        <v/>
      </c>
      <c r="F58" t="str">
        <f t="shared" si="14"/>
        <v/>
      </c>
      <c r="G58">
        <f t="shared" si="1"/>
        <v>3.1666666666666661</v>
      </c>
      <c r="H58">
        <f t="shared" si="2"/>
        <v>-2.2028985507254184E-3</v>
      </c>
      <c r="I58">
        <f t="shared" si="3"/>
        <v>6.335536231884058</v>
      </c>
      <c r="J58" t="str">
        <f t="shared" si="4"/>
        <v/>
      </c>
      <c r="K58" s="57" t="str">
        <f t="shared" si="5"/>
        <v/>
      </c>
      <c r="L58" s="57" t="str">
        <f t="shared" si="6"/>
        <v/>
      </c>
      <c r="M58" s="57">
        <f t="shared" si="7"/>
        <v>29</v>
      </c>
      <c r="N58" s="43" t="str">
        <f t="shared" si="8"/>
        <v/>
      </c>
      <c r="O58" s="43" t="str">
        <f t="shared" si="9"/>
        <v/>
      </c>
      <c r="P58" s="43" t="str">
        <f t="shared" si="10"/>
        <v/>
      </c>
      <c r="Q58" s="43" t="str">
        <f t="shared" si="11"/>
        <v/>
      </c>
      <c r="R58" s="43" t="e">
        <f t="shared" si="0"/>
        <v>#N/A</v>
      </c>
    </row>
    <row r="59" spans="1:18" x14ac:dyDescent="0.25">
      <c r="A59" s="15"/>
      <c r="B59" s="15"/>
      <c r="D59" t="str">
        <f t="shared" si="12"/>
        <v/>
      </c>
      <c r="E59" t="str">
        <f t="shared" si="13"/>
        <v/>
      </c>
      <c r="F59" t="str">
        <f t="shared" si="14"/>
        <v/>
      </c>
      <c r="G59">
        <f t="shared" si="1"/>
        <v>3.1666666666666661</v>
      </c>
      <c r="H59">
        <f t="shared" si="2"/>
        <v>-2.2028985507254184E-3</v>
      </c>
      <c r="I59">
        <f t="shared" si="3"/>
        <v>6.335536231884058</v>
      </c>
      <c r="J59" t="str">
        <f t="shared" si="4"/>
        <v/>
      </c>
      <c r="K59" s="57" t="str">
        <f t="shared" si="5"/>
        <v/>
      </c>
      <c r="L59" s="57" t="str">
        <f t="shared" si="6"/>
        <v/>
      </c>
      <c r="M59" s="57">
        <f t="shared" si="7"/>
        <v>30</v>
      </c>
      <c r="N59" s="43" t="str">
        <f t="shared" si="8"/>
        <v/>
      </c>
      <c r="O59" s="43" t="str">
        <f t="shared" si="9"/>
        <v/>
      </c>
      <c r="P59" s="43" t="str">
        <f t="shared" si="10"/>
        <v/>
      </c>
      <c r="Q59" s="43" t="str">
        <f t="shared" si="11"/>
        <v/>
      </c>
      <c r="R59" s="43" t="e">
        <f t="shared" si="0"/>
        <v>#N/A</v>
      </c>
    </row>
    <row r="60" spans="1:18" x14ac:dyDescent="0.25">
      <c r="A60" s="15"/>
      <c r="B60" s="15"/>
      <c r="D60" t="str">
        <f t="shared" si="12"/>
        <v/>
      </c>
      <c r="E60" t="str">
        <f t="shared" si="13"/>
        <v/>
      </c>
      <c r="F60" t="str">
        <f t="shared" si="14"/>
        <v/>
      </c>
      <c r="G60">
        <f t="shared" si="1"/>
        <v>3.1666666666666661</v>
      </c>
      <c r="H60">
        <f t="shared" si="2"/>
        <v>-2.2028985507254184E-3</v>
      </c>
      <c r="I60">
        <f t="shared" si="3"/>
        <v>6.335536231884058</v>
      </c>
      <c r="J60" t="str">
        <f t="shared" si="4"/>
        <v/>
      </c>
      <c r="K60" s="57" t="str">
        <f t="shared" si="5"/>
        <v/>
      </c>
      <c r="L60" s="57" t="str">
        <f t="shared" si="6"/>
        <v/>
      </c>
      <c r="M60" s="57">
        <f t="shared" si="7"/>
        <v>31</v>
      </c>
      <c r="N60" s="43" t="str">
        <f t="shared" si="8"/>
        <v/>
      </c>
      <c r="O60" s="43" t="str">
        <f t="shared" si="9"/>
        <v/>
      </c>
      <c r="P60" s="43" t="str">
        <f t="shared" si="10"/>
        <v/>
      </c>
      <c r="Q60" s="43" t="str">
        <f t="shared" si="11"/>
        <v/>
      </c>
      <c r="R60" s="43" t="e">
        <f t="shared" si="0"/>
        <v>#N/A</v>
      </c>
    </row>
    <row r="61" spans="1:18" x14ac:dyDescent="0.25">
      <c r="A61" s="15"/>
      <c r="B61" s="15"/>
      <c r="D61" t="str">
        <f t="shared" si="12"/>
        <v/>
      </c>
      <c r="E61" t="str">
        <f t="shared" si="13"/>
        <v/>
      </c>
      <c r="F61" t="str">
        <f t="shared" si="14"/>
        <v/>
      </c>
      <c r="G61">
        <f t="shared" si="1"/>
        <v>3.1666666666666661</v>
      </c>
      <c r="H61">
        <f t="shared" si="2"/>
        <v>-2.2028985507254184E-3</v>
      </c>
      <c r="I61">
        <f t="shared" si="3"/>
        <v>6.335536231884058</v>
      </c>
      <c r="J61" t="str">
        <f t="shared" si="4"/>
        <v/>
      </c>
      <c r="K61" s="57" t="str">
        <f t="shared" si="5"/>
        <v/>
      </c>
      <c r="L61" s="57" t="str">
        <f t="shared" si="6"/>
        <v/>
      </c>
      <c r="M61" s="57">
        <f t="shared" si="7"/>
        <v>32</v>
      </c>
      <c r="N61" s="43" t="str">
        <f t="shared" si="8"/>
        <v/>
      </c>
      <c r="O61" s="43" t="str">
        <f t="shared" si="9"/>
        <v/>
      </c>
      <c r="P61" s="43" t="str">
        <f t="shared" si="10"/>
        <v/>
      </c>
      <c r="Q61" s="43" t="str">
        <f t="shared" si="11"/>
        <v/>
      </c>
      <c r="R61" s="43" t="e">
        <f t="shared" si="0"/>
        <v>#N/A</v>
      </c>
    </row>
    <row r="62" spans="1:18" x14ac:dyDescent="0.25">
      <c r="A62" s="15"/>
      <c r="B62" s="15"/>
      <c r="D62" t="str">
        <f t="shared" si="12"/>
        <v/>
      </c>
      <c r="E62" t="str">
        <f t="shared" si="13"/>
        <v/>
      </c>
      <c r="F62" t="str">
        <f t="shared" si="14"/>
        <v/>
      </c>
      <c r="G62">
        <f t="shared" si="1"/>
        <v>3.1666666666666661</v>
      </c>
      <c r="H62">
        <f t="shared" si="2"/>
        <v>-2.2028985507254184E-3</v>
      </c>
      <c r="I62">
        <f t="shared" si="3"/>
        <v>6.335536231884058</v>
      </c>
      <c r="J62" t="str">
        <f t="shared" si="4"/>
        <v/>
      </c>
      <c r="K62" s="57" t="str">
        <f t="shared" si="5"/>
        <v/>
      </c>
      <c r="L62" s="57" t="str">
        <f t="shared" si="6"/>
        <v/>
      </c>
      <c r="M62" s="57">
        <f t="shared" si="7"/>
        <v>33</v>
      </c>
      <c r="N62" s="43" t="str">
        <f t="shared" si="8"/>
        <v/>
      </c>
      <c r="O62" s="43" t="str">
        <f t="shared" si="9"/>
        <v/>
      </c>
      <c r="P62" s="43" t="str">
        <f t="shared" si="10"/>
        <v/>
      </c>
      <c r="Q62" s="43" t="str">
        <f t="shared" si="11"/>
        <v/>
      </c>
      <c r="R62" s="43" t="e">
        <f t="shared" si="0"/>
        <v>#N/A</v>
      </c>
    </row>
    <row r="63" spans="1:18" x14ac:dyDescent="0.25">
      <c r="A63" s="15"/>
      <c r="B63" s="15"/>
      <c r="D63" t="str">
        <f t="shared" si="12"/>
        <v/>
      </c>
      <c r="E63" t="str">
        <f t="shared" si="13"/>
        <v/>
      </c>
      <c r="F63" t="str">
        <f t="shared" si="14"/>
        <v/>
      </c>
      <c r="G63">
        <f t="shared" si="1"/>
        <v>3.1666666666666661</v>
      </c>
      <c r="H63">
        <f t="shared" si="2"/>
        <v>-2.2028985507254184E-3</v>
      </c>
      <c r="I63">
        <f t="shared" si="3"/>
        <v>6.335536231884058</v>
      </c>
      <c r="J63" t="str">
        <f t="shared" si="4"/>
        <v/>
      </c>
      <c r="K63" s="57" t="str">
        <f t="shared" si="5"/>
        <v/>
      </c>
      <c r="L63" s="57" t="str">
        <f t="shared" si="6"/>
        <v/>
      </c>
      <c r="M63" s="57">
        <f t="shared" si="7"/>
        <v>34</v>
      </c>
      <c r="N63" s="43" t="str">
        <f t="shared" si="8"/>
        <v/>
      </c>
      <c r="O63" s="43" t="str">
        <f t="shared" si="9"/>
        <v/>
      </c>
      <c r="P63" s="43" t="str">
        <f t="shared" si="10"/>
        <v/>
      </c>
      <c r="Q63" s="43" t="str">
        <f t="shared" si="11"/>
        <v/>
      </c>
      <c r="R63" s="43" t="e">
        <f t="shared" si="0"/>
        <v>#N/A</v>
      </c>
    </row>
    <row r="64" spans="1:18" x14ac:dyDescent="0.25">
      <c r="A64" s="15"/>
      <c r="B64" s="15"/>
      <c r="D64" t="str">
        <f t="shared" si="12"/>
        <v/>
      </c>
      <c r="E64" t="str">
        <f t="shared" si="13"/>
        <v/>
      </c>
      <c r="F64" t="str">
        <f t="shared" si="14"/>
        <v/>
      </c>
      <c r="G64">
        <f t="shared" si="1"/>
        <v>3.1666666666666661</v>
      </c>
      <c r="H64">
        <f t="shared" si="2"/>
        <v>-2.2028985507254184E-3</v>
      </c>
      <c r="I64">
        <f t="shared" si="3"/>
        <v>6.335536231884058</v>
      </c>
      <c r="J64" t="str">
        <f t="shared" si="4"/>
        <v/>
      </c>
      <c r="K64" s="57" t="str">
        <f t="shared" si="5"/>
        <v/>
      </c>
      <c r="L64" s="57" t="str">
        <f t="shared" si="6"/>
        <v/>
      </c>
      <c r="M64" s="57">
        <f t="shared" si="7"/>
        <v>35</v>
      </c>
      <c r="N64" s="43" t="str">
        <f t="shared" si="8"/>
        <v/>
      </c>
      <c r="O64" s="43" t="str">
        <f t="shared" si="9"/>
        <v/>
      </c>
      <c r="P64" s="43" t="str">
        <f t="shared" si="10"/>
        <v/>
      </c>
      <c r="Q64" s="43" t="str">
        <f t="shared" si="11"/>
        <v/>
      </c>
      <c r="R64" s="43" t="e">
        <f t="shared" si="0"/>
        <v>#N/A</v>
      </c>
    </row>
    <row r="65" spans="1:18" x14ac:dyDescent="0.25">
      <c r="A65" s="15"/>
      <c r="B65" s="15"/>
      <c r="D65" t="str">
        <f t="shared" si="12"/>
        <v/>
      </c>
      <c r="E65" t="str">
        <f t="shared" si="13"/>
        <v/>
      </c>
      <c r="F65" t="str">
        <f t="shared" si="14"/>
        <v/>
      </c>
      <c r="G65">
        <f t="shared" si="1"/>
        <v>3.1666666666666661</v>
      </c>
      <c r="H65">
        <f t="shared" si="2"/>
        <v>-2.2028985507254184E-3</v>
      </c>
      <c r="I65">
        <f t="shared" si="3"/>
        <v>6.335536231884058</v>
      </c>
      <c r="J65" t="str">
        <f t="shared" si="4"/>
        <v/>
      </c>
      <c r="K65" s="57" t="str">
        <f t="shared" si="5"/>
        <v/>
      </c>
      <c r="L65" s="57" t="str">
        <f t="shared" si="6"/>
        <v/>
      </c>
      <c r="M65" s="57">
        <f t="shared" si="7"/>
        <v>36</v>
      </c>
      <c r="N65" s="43" t="str">
        <f t="shared" si="8"/>
        <v/>
      </c>
      <c r="O65" s="43" t="str">
        <f t="shared" si="9"/>
        <v/>
      </c>
      <c r="P65" s="43" t="str">
        <f t="shared" si="10"/>
        <v/>
      </c>
      <c r="Q65" s="43" t="str">
        <f t="shared" si="11"/>
        <v/>
      </c>
      <c r="R65" s="43" t="e">
        <f t="shared" si="0"/>
        <v>#N/A</v>
      </c>
    </row>
    <row r="66" spans="1:18" x14ac:dyDescent="0.25">
      <c r="A66" s="15"/>
      <c r="B66" s="15"/>
      <c r="D66" t="str">
        <f t="shared" si="12"/>
        <v/>
      </c>
      <c r="E66" t="str">
        <f t="shared" si="13"/>
        <v/>
      </c>
      <c r="F66" t="str">
        <f t="shared" si="14"/>
        <v/>
      </c>
      <c r="G66">
        <f t="shared" si="1"/>
        <v>3.1666666666666661</v>
      </c>
      <c r="H66">
        <f t="shared" si="2"/>
        <v>-2.2028985507254184E-3</v>
      </c>
      <c r="I66">
        <f t="shared" si="3"/>
        <v>6.335536231884058</v>
      </c>
      <c r="J66" t="str">
        <f t="shared" si="4"/>
        <v/>
      </c>
      <c r="K66" s="57" t="str">
        <f t="shared" si="5"/>
        <v/>
      </c>
      <c r="L66" s="57" t="str">
        <f t="shared" si="6"/>
        <v/>
      </c>
      <c r="M66" s="57">
        <f t="shared" si="7"/>
        <v>37</v>
      </c>
      <c r="N66" s="43" t="str">
        <f t="shared" si="8"/>
        <v/>
      </c>
      <c r="O66" s="43" t="str">
        <f t="shared" si="9"/>
        <v/>
      </c>
      <c r="P66" s="43" t="str">
        <f t="shared" si="10"/>
        <v/>
      </c>
      <c r="Q66" s="43" t="str">
        <f t="shared" si="11"/>
        <v/>
      </c>
      <c r="R66" s="43" t="e">
        <f t="shared" si="0"/>
        <v>#N/A</v>
      </c>
    </row>
    <row r="67" spans="1:18" x14ac:dyDescent="0.25">
      <c r="A67" s="15"/>
      <c r="B67" s="15"/>
      <c r="D67" t="str">
        <f t="shared" si="12"/>
        <v/>
      </c>
      <c r="E67" t="str">
        <f t="shared" si="13"/>
        <v/>
      </c>
      <c r="F67" t="str">
        <f t="shared" si="14"/>
        <v/>
      </c>
      <c r="G67">
        <f t="shared" si="1"/>
        <v>3.1666666666666661</v>
      </c>
      <c r="H67">
        <f t="shared" si="2"/>
        <v>-2.2028985507254184E-3</v>
      </c>
      <c r="I67">
        <f t="shared" si="3"/>
        <v>6.335536231884058</v>
      </c>
      <c r="J67" t="str">
        <f t="shared" si="4"/>
        <v/>
      </c>
      <c r="K67" s="57" t="str">
        <f t="shared" si="5"/>
        <v/>
      </c>
      <c r="L67" s="57" t="str">
        <f t="shared" si="6"/>
        <v/>
      </c>
      <c r="M67" s="57">
        <f t="shared" si="7"/>
        <v>38</v>
      </c>
      <c r="N67" s="43" t="str">
        <f t="shared" si="8"/>
        <v/>
      </c>
      <c r="O67" s="43" t="str">
        <f t="shared" si="9"/>
        <v/>
      </c>
      <c r="P67" s="43" t="str">
        <f t="shared" si="10"/>
        <v/>
      </c>
      <c r="Q67" s="43" t="str">
        <f t="shared" si="11"/>
        <v/>
      </c>
      <c r="R67" s="43" t="e">
        <f t="shared" si="0"/>
        <v>#N/A</v>
      </c>
    </row>
    <row r="68" spans="1:18" x14ac:dyDescent="0.25">
      <c r="A68" s="15"/>
      <c r="B68" s="15"/>
      <c r="D68" t="str">
        <f t="shared" si="12"/>
        <v/>
      </c>
      <c r="E68" t="str">
        <f t="shared" si="13"/>
        <v/>
      </c>
      <c r="F68" t="str">
        <f t="shared" si="14"/>
        <v/>
      </c>
      <c r="G68">
        <f t="shared" si="1"/>
        <v>3.1666666666666661</v>
      </c>
      <c r="H68">
        <f t="shared" si="2"/>
        <v>-2.2028985507254184E-3</v>
      </c>
      <c r="I68">
        <f t="shared" si="3"/>
        <v>6.335536231884058</v>
      </c>
      <c r="J68" t="str">
        <f t="shared" si="4"/>
        <v/>
      </c>
      <c r="K68" s="57" t="str">
        <f t="shared" si="5"/>
        <v/>
      </c>
      <c r="L68" s="57" t="str">
        <f t="shared" si="6"/>
        <v/>
      </c>
      <c r="M68" s="57">
        <f t="shared" si="7"/>
        <v>39</v>
      </c>
      <c r="N68" s="43" t="str">
        <f t="shared" si="8"/>
        <v/>
      </c>
      <c r="O68" s="43" t="str">
        <f t="shared" si="9"/>
        <v/>
      </c>
      <c r="P68" s="43" t="str">
        <f t="shared" si="10"/>
        <v/>
      </c>
      <c r="Q68" s="43" t="str">
        <f t="shared" si="11"/>
        <v/>
      </c>
      <c r="R68" s="43" t="e">
        <f t="shared" si="0"/>
        <v>#N/A</v>
      </c>
    </row>
    <row r="69" spans="1:18" x14ac:dyDescent="0.25">
      <c r="A69" s="15"/>
      <c r="B69" s="15"/>
      <c r="D69" t="str">
        <f t="shared" si="12"/>
        <v/>
      </c>
      <c r="E69" t="str">
        <f t="shared" si="13"/>
        <v/>
      </c>
      <c r="F69" t="str">
        <f t="shared" si="14"/>
        <v/>
      </c>
      <c r="G69">
        <f t="shared" si="1"/>
        <v>3.1666666666666661</v>
      </c>
      <c r="H69">
        <f t="shared" si="2"/>
        <v>-2.2028985507254184E-3</v>
      </c>
      <c r="I69">
        <f t="shared" si="3"/>
        <v>6.335536231884058</v>
      </c>
      <c r="J69" t="str">
        <f t="shared" si="4"/>
        <v/>
      </c>
      <c r="K69" s="57" t="str">
        <f t="shared" si="5"/>
        <v/>
      </c>
      <c r="L69" s="57" t="str">
        <f t="shared" si="6"/>
        <v/>
      </c>
      <c r="M69" s="57">
        <f t="shared" si="7"/>
        <v>40</v>
      </c>
      <c r="N69" s="43" t="str">
        <f t="shared" si="8"/>
        <v/>
      </c>
      <c r="O69" s="43" t="str">
        <f t="shared" si="9"/>
        <v/>
      </c>
      <c r="P69" s="43" t="str">
        <f t="shared" si="10"/>
        <v/>
      </c>
      <c r="Q69" s="43" t="str">
        <f t="shared" si="11"/>
        <v/>
      </c>
      <c r="R69" s="43" t="e">
        <f t="shared" si="0"/>
        <v>#N/A</v>
      </c>
    </row>
    <row r="70" spans="1:18" x14ac:dyDescent="0.25">
      <c r="A70" s="15"/>
      <c r="B70" s="15"/>
      <c r="D70" t="str">
        <f t="shared" si="12"/>
        <v/>
      </c>
      <c r="E70" t="str">
        <f t="shared" si="13"/>
        <v/>
      </c>
      <c r="F70" t="str">
        <f t="shared" si="14"/>
        <v/>
      </c>
      <c r="G70">
        <f t="shared" si="1"/>
        <v>3.1666666666666661</v>
      </c>
      <c r="H70">
        <f t="shared" si="2"/>
        <v>-2.2028985507254184E-3</v>
      </c>
      <c r="I70">
        <f t="shared" si="3"/>
        <v>6.335536231884058</v>
      </c>
      <c r="J70" t="str">
        <f t="shared" si="4"/>
        <v/>
      </c>
      <c r="K70" s="57" t="str">
        <f t="shared" si="5"/>
        <v/>
      </c>
      <c r="L70" s="57" t="str">
        <f t="shared" si="6"/>
        <v/>
      </c>
      <c r="M70" s="57">
        <f t="shared" si="7"/>
        <v>41</v>
      </c>
      <c r="N70" s="43" t="str">
        <f t="shared" si="8"/>
        <v/>
      </c>
      <c r="O70" s="43" t="str">
        <f t="shared" si="9"/>
        <v/>
      </c>
      <c r="P70" s="43" t="str">
        <f t="shared" si="10"/>
        <v/>
      </c>
      <c r="Q70" s="43" t="str">
        <f t="shared" si="11"/>
        <v/>
      </c>
      <c r="R70" s="43" t="e">
        <f t="shared" ref="R70:R105" si="15">IF(COUNT(N70:Q70)&gt;0,B70,NA())</f>
        <v>#N/A</v>
      </c>
    </row>
    <row r="71" spans="1:18" x14ac:dyDescent="0.25">
      <c r="A71" s="15"/>
      <c r="B71" s="15"/>
      <c r="D71" t="str">
        <f t="shared" si="12"/>
        <v/>
      </c>
      <c r="E71" t="str">
        <f t="shared" si="13"/>
        <v/>
      </c>
      <c r="F71" t="str">
        <f t="shared" si="14"/>
        <v/>
      </c>
      <c r="G71">
        <f t="shared" ref="G71:G105" si="16">AVERAGE($B$6:$B$105)</f>
        <v>3.1666666666666661</v>
      </c>
      <c r="H71">
        <f t="shared" ref="H71:H105" si="17">G71-2.66*$E$7</f>
        <v>-2.2028985507254184E-3</v>
      </c>
      <c r="I71">
        <f t="shared" ref="I71:I105" si="18">G71+2.66*$E$7</f>
        <v>6.335536231884058</v>
      </c>
      <c r="J71" t="str">
        <f t="shared" ref="J71:J105" si="19">IF(B71="","",((B71-G71)/($E$7/1.128)))</f>
        <v/>
      </c>
      <c r="K71" s="57" t="str">
        <f t="shared" ref="K71:K105" si="20">IF(B71="","",((B71-G71)/($E$7/1.128)))</f>
        <v/>
      </c>
      <c r="L71" s="57" t="str">
        <f t="shared" ref="L71:L105" si="21">IF(B71="","",SIGN(J71))</f>
        <v/>
      </c>
      <c r="M71" s="57">
        <f t="shared" ref="M71:M105" si="22">IF(L71=L70,1+M70,1)</f>
        <v>42</v>
      </c>
      <c r="N71" s="43" t="str">
        <f t="shared" ref="N71:N105" si="23">IF(B71="","",IF(ABS(J71)&gt;3,B71,""))</f>
        <v/>
      </c>
      <c r="O71" s="43" t="str">
        <f t="shared" ref="O71:O105" si="24">IF(B71="","",IF(AND(ABS(J71)&gt;2,OR(COUNTIF(J69:J73,"&lt;-2")&gt;=2,COUNTIF(J69:J73,"&gt;2")&gt;=2)),B71,""))</f>
        <v/>
      </c>
      <c r="P71" s="43" t="str">
        <f t="shared" ref="P71:P105" si="25">IF(B71="","",IF(AND(ABS(J71)&gt;1,OR(COUNTIF(K67:K75,"&lt;-1")&gt;=4,COUNTIF(K67:K75,"&gt;1")&gt;=4)),B71,""))</f>
        <v/>
      </c>
      <c r="Q71" s="43" t="str">
        <f t="shared" ref="Q71:Q105" si="26">IF(B71="","",IF(MAX(M71:M78)&gt;=8,B71,""))</f>
        <v/>
      </c>
      <c r="R71" s="43" t="e">
        <f t="shared" si="15"/>
        <v>#N/A</v>
      </c>
    </row>
    <row r="72" spans="1:18" x14ac:dyDescent="0.25">
      <c r="A72" s="15"/>
      <c r="B72" s="15"/>
      <c r="D72" t="str">
        <f t="shared" ref="D72:D105" si="27">IF(OR(B72="",B71=""),"",ABS(B72-B71))</f>
        <v/>
      </c>
      <c r="E72" t="str">
        <f t="shared" ref="E72:E105" si="28">IF(D72="","",AVERAGE($D$7:$D$105))</f>
        <v/>
      </c>
      <c r="F72" t="str">
        <f t="shared" ref="F72:F105" si="29">IF(E72="","",3.267*E72)</f>
        <v/>
      </c>
      <c r="G72">
        <f t="shared" si="16"/>
        <v>3.1666666666666661</v>
      </c>
      <c r="H72">
        <f t="shared" si="17"/>
        <v>-2.2028985507254184E-3</v>
      </c>
      <c r="I72">
        <f t="shared" si="18"/>
        <v>6.335536231884058</v>
      </c>
      <c r="J72" t="str">
        <f t="shared" si="19"/>
        <v/>
      </c>
      <c r="K72" s="57" t="str">
        <f t="shared" si="20"/>
        <v/>
      </c>
      <c r="L72" s="57" t="str">
        <f t="shared" si="21"/>
        <v/>
      </c>
      <c r="M72" s="57">
        <f t="shared" si="22"/>
        <v>43</v>
      </c>
      <c r="N72" s="43" t="str">
        <f t="shared" si="23"/>
        <v/>
      </c>
      <c r="O72" s="43" t="str">
        <f t="shared" si="24"/>
        <v/>
      </c>
      <c r="P72" s="43" t="str">
        <f t="shared" si="25"/>
        <v/>
      </c>
      <c r="Q72" s="43" t="str">
        <f t="shared" si="26"/>
        <v/>
      </c>
      <c r="R72" s="43" t="e">
        <f t="shared" si="15"/>
        <v>#N/A</v>
      </c>
    </row>
    <row r="73" spans="1:18" x14ac:dyDescent="0.25">
      <c r="A73" s="15"/>
      <c r="B73" s="15"/>
      <c r="D73" t="str">
        <f t="shared" si="27"/>
        <v/>
      </c>
      <c r="E73" t="str">
        <f t="shared" si="28"/>
        <v/>
      </c>
      <c r="F73" t="str">
        <f t="shared" si="29"/>
        <v/>
      </c>
      <c r="G73">
        <f t="shared" si="16"/>
        <v>3.1666666666666661</v>
      </c>
      <c r="H73">
        <f t="shared" si="17"/>
        <v>-2.2028985507254184E-3</v>
      </c>
      <c r="I73">
        <f t="shared" si="18"/>
        <v>6.335536231884058</v>
      </c>
      <c r="J73" t="str">
        <f t="shared" si="19"/>
        <v/>
      </c>
      <c r="K73" s="57" t="str">
        <f t="shared" si="20"/>
        <v/>
      </c>
      <c r="L73" s="57" t="str">
        <f t="shared" si="21"/>
        <v/>
      </c>
      <c r="M73" s="57">
        <f t="shared" si="22"/>
        <v>44</v>
      </c>
      <c r="N73" s="43" t="str">
        <f t="shared" si="23"/>
        <v/>
      </c>
      <c r="O73" s="43" t="str">
        <f t="shared" si="24"/>
        <v/>
      </c>
      <c r="P73" s="43" t="str">
        <f t="shared" si="25"/>
        <v/>
      </c>
      <c r="Q73" s="43" t="str">
        <f t="shared" si="26"/>
        <v/>
      </c>
      <c r="R73" s="43" t="e">
        <f t="shared" si="15"/>
        <v>#N/A</v>
      </c>
    </row>
    <row r="74" spans="1:18" x14ac:dyDescent="0.25">
      <c r="A74" s="15"/>
      <c r="B74" s="15"/>
      <c r="D74" t="str">
        <f t="shared" si="27"/>
        <v/>
      </c>
      <c r="E74" t="str">
        <f t="shared" si="28"/>
        <v/>
      </c>
      <c r="F74" t="str">
        <f t="shared" si="29"/>
        <v/>
      </c>
      <c r="G74">
        <f t="shared" si="16"/>
        <v>3.1666666666666661</v>
      </c>
      <c r="H74">
        <f t="shared" si="17"/>
        <v>-2.2028985507254184E-3</v>
      </c>
      <c r="I74">
        <f t="shared" si="18"/>
        <v>6.335536231884058</v>
      </c>
      <c r="J74" t="str">
        <f t="shared" si="19"/>
        <v/>
      </c>
      <c r="K74" s="57" t="str">
        <f t="shared" si="20"/>
        <v/>
      </c>
      <c r="L74" s="57" t="str">
        <f t="shared" si="21"/>
        <v/>
      </c>
      <c r="M74" s="57">
        <f t="shared" si="22"/>
        <v>45</v>
      </c>
      <c r="N74" s="43" t="str">
        <f t="shared" si="23"/>
        <v/>
      </c>
      <c r="O74" s="43" t="str">
        <f t="shared" si="24"/>
        <v/>
      </c>
      <c r="P74" s="43" t="str">
        <f t="shared" si="25"/>
        <v/>
      </c>
      <c r="Q74" s="43" t="str">
        <f t="shared" si="26"/>
        <v/>
      </c>
      <c r="R74" s="43" t="e">
        <f t="shared" si="15"/>
        <v>#N/A</v>
      </c>
    </row>
    <row r="75" spans="1:18" x14ac:dyDescent="0.25">
      <c r="A75" s="15"/>
      <c r="B75" s="15"/>
      <c r="D75" t="str">
        <f t="shared" si="27"/>
        <v/>
      </c>
      <c r="E75" t="str">
        <f t="shared" si="28"/>
        <v/>
      </c>
      <c r="F75" t="str">
        <f t="shared" si="29"/>
        <v/>
      </c>
      <c r="G75">
        <f t="shared" si="16"/>
        <v>3.1666666666666661</v>
      </c>
      <c r="H75">
        <f t="shared" si="17"/>
        <v>-2.2028985507254184E-3</v>
      </c>
      <c r="I75">
        <f t="shared" si="18"/>
        <v>6.335536231884058</v>
      </c>
      <c r="J75" t="str">
        <f t="shared" si="19"/>
        <v/>
      </c>
      <c r="K75" s="57" t="str">
        <f t="shared" si="20"/>
        <v/>
      </c>
      <c r="L75" s="57" t="str">
        <f t="shared" si="21"/>
        <v/>
      </c>
      <c r="M75" s="57">
        <f t="shared" si="22"/>
        <v>46</v>
      </c>
      <c r="N75" s="43" t="str">
        <f t="shared" si="23"/>
        <v/>
      </c>
      <c r="O75" s="43" t="str">
        <f t="shared" si="24"/>
        <v/>
      </c>
      <c r="P75" s="43" t="str">
        <f t="shared" si="25"/>
        <v/>
      </c>
      <c r="Q75" s="43" t="str">
        <f t="shared" si="26"/>
        <v/>
      </c>
      <c r="R75" s="43" t="e">
        <f t="shared" si="15"/>
        <v>#N/A</v>
      </c>
    </row>
    <row r="76" spans="1:18" x14ac:dyDescent="0.25">
      <c r="A76" s="15"/>
      <c r="B76" s="15"/>
      <c r="D76" t="str">
        <f t="shared" si="27"/>
        <v/>
      </c>
      <c r="E76" t="str">
        <f t="shared" si="28"/>
        <v/>
      </c>
      <c r="F76" t="str">
        <f t="shared" si="29"/>
        <v/>
      </c>
      <c r="G76">
        <f t="shared" si="16"/>
        <v>3.1666666666666661</v>
      </c>
      <c r="H76">
        <f t="shared" si="17"/>
        <v>-2.2028985507254184E-3</v>
      </c>
      <c r="I76">
        <f t="shared" si="18"/>
        <v>6.335536231884058</v>
      </c>
      <c r="J76" t="str">
        <f t="shared" si="19"/>
        <v/>
      </c>
      <c r="K76" s="57" t="str">
        <f t="shared" si="20"/>
        <v/>
      </c>
      <c r="L76" s="57" t="str">
        <f t="shared" si="21"/>
        <v/>
      </c>
      <c r="M76" s="57">
        <f t="shared" si="22"/>
        <v>47</v>
      </c>
      <c r="N76" s="43" t="str">
        <f t="shared" si="23"/>
        <v/>
      </c>
      <c r="O76" s="43" t="str">
        <f t="shared" si="24"/>
        <v/>
      </c>
      <c r="P76" s="43" t="str">
        <f t="shared" si="25"/>
        <v/>
      </c>
      <c r="Q76" s="43" t="str">
        <f t="shared" si="26"/>
        <v/>
      </c>
      <c r="R76" s="43" t="e">
        <f t="shared" si="15"/>
        <v>#N/A</v>
      </c>
    </row>
    <row r="77" spans="1:18" x14ac:dyDescent="0.25">
      <c r="A77" s="15"/>
      <c r="B77" s="15"/>
      <c r="D77" t="str">
        <f t="shared" si="27"/>
        <v/>
      </c>
      <c r="E77" t="str">
        <f t="shared" si="28"/>
        <v/>
      </c>
      <c r="F77" t="str">
        <f t="shared" si="29"/>
        <v/>
      </c>
      <c r="G77">
        <f t="shared" si="16"/>
        <v>3.1666666666666661</v>
      </c>
      <c r="H77">
        <f t="shared" si="17"/>
        <v>-2.2028985507254184E-3</v>
      </c>
      <c r="I77">
        <f t="shared" si="18"/>
        <v>6.335536231884058</v>
      </c>
      <c r="J77" t="str">
        <f t="shared" si="19"/>
        <v/>
      </c>
      <c r="K77" s="57" t="str">
        <f t="shared" si="20"/>
        <v/>
      </c>
      <c r="L77" s="57" t="str">
        <f t="shared" si="21"/>
        <v/>
      </c>
      <c r="M77" s="57">
        <f t="shared" si="22"/>
        <v>48</v>
      </c>
      <c r="N77" s="43" t="str">
        <f t="shared" si="23"/>
        <v/>
      </c>
      <c r="O77" s="43" t="str">
        <f t="shared" si="24"/>
        <v/>
      </c>
      <c r="P77" s="43" t="str">
        <f t="shared" si="25"/>
        <v/>
      </c>
      <c r="Q77" s="43" t="str">
        <f t="shared" si="26"/>
        <v/>
      </c>
      <c r="R77" s="43" t="e">
        <f t="shared" si="15"/>
        <v>#N/A</v>
      </c>
    </row>
    <row r="78" spans="1:18" x14ac:dyDescent="0.25">
      <c r="A78" s="15"/>
      <c r="B78" s="15"/>
      <c r="D78" t="str">
        <f t="shared" si="27"/>
        <v/>
      </c>
      <c r="E78" t="str">
        <f t="shared" si="28"/>
        <v/>
      </c>
      <c r="F78" t="str">
        <f t="shared" si="29"/>
        <v/>
      </c>
      <c r="G78">
        <f t="shared" si="16"/>
        <v>3.1666666666666661</v>
      </c>
      <c r="H78">
        <f t="shared" si="17"/>
        <v>-2.2028985507254184E-3</v>
      </c>
      <c r="I78">
        <f t="shared" si="18"/>
        <v>6.335536231884058</v>
      </c>
      <c r="J78" t="str">
        <f t="shared" si="19"/>
        <v/>
      </c>
      <c r="K78" s="57" t="str">
        <f t="shared" si="20"/>
        <v/>
      </c>
      <c r="L78" s="57" t="str">
        <f t="shared" si="21"/>
        <v/>
      </c>
      <c r="M78" s="57">
        <f t="shared" si="22"/>
        <v>49</v>
      </c>
      <c r="N78" s="43" t="str">
        <f t="shared" si="23"/>
        <v/>
      </c>
      <c r="O78" s="43" t="str">
        <f t="shared" si="24"/>
        <v/>
      </c>
      <c r="P78" s="43" t="str">
        <f t="shared" si="25"/>
        <v/>
      </c>
      <c r="Q78" s="43" t="str">
        <f t="shared" si="26"/>
        <v/>
      </c>
      <c r="R78" s="43" t="e">
        <f t="shared" si="15"/>
        <v>#N/A</v>
      </c>
    </row>
    <row r="79" spans="1:18" x14ac:dyDescent="0.25">
      <c r="A79" s="15"/>
      <c r="B79" s="15"/>
      <c r="D79" t="str">
        <f t="shared" si="27"/>
        <v/>
      </c>
      <c r="E79" t="str">
        <f t="shared" si="28"/>
        <v/>
      </c>
      <c r="F79" t="str">
        <f t="shared" si="29"/>
        <v/>
      </c>
      <c r="G79">
        <f t="shared" si="16"/>
        <v>3.1666666666666661</v>
      </c>
      <c r="H79">
        <f t="shared" si="17"/>
        <v>-2.2028985507254184E-3</v>
      </c>
      <c r="I79">
        <f t="shared" si="18"/>
        <v>6.335536231884058</v>
      </c>
      <c r="J79" t="str">
        <f t="shared" si="19"/>
        <v/>
      </c>
      <c r="K79" s="57" t="str">
        <f t="shared" si="20"/>
        <v/>
      </c>
      <c r="L79" s="57" t="str">
        <f t="shared" si="21"/>
        <v/>
      </c>
      <c r="M79" s="57">
        <f t="shared" si="22"/>
        <v>50</v>
      </c>
      <c r="N79" s="43" t="str">
        <f t="shared" si="23"/>
        <v/>
      </c>
      <c r="O79" s="43" t="str">
        <f t="shared" si="24"/>
        <v/>
      </c>
      <c r="P79" s="43" t="str">
        <f t="shared" si="25"/>
        <v/>
      </c>
      <c r="Q79" s="43" t="str">
        <f t="shared" si="26"/>
        <v/>
      </c>
      <c r="R79" s="43" t="e">
        <f t="shared" si="15"/>
        <v>#N/A</v>
      </c>
    </row>
    <row r="80" spans="1:18" x14ac:dyDescent="0.25">
      <c r="A80" s="15"/>
      <c r="B80" s="15"/>
      <c r="D80" t="str">
        <f t="shared" si="27"/>
        <v/>
      </c>
      <c r="E80" t="str">
        <f t="shared" si="28"/>
        <v/>
      </c>
      <c r="F80" t="str">
        <f t="shared" si="29"/>
        <v/>
      </c>
      <c r="G80">
        <f t="shared" si="16"/>
        <v>3.1666666666666661</v>
      </c>
      <c r="H80">
        <f t="shared" si="17"/>
        <v>-2.2028985507254184E-3</v>
      </c>
      <c r="I80">
        <f t="shared" si="18"/>
        <v>6.335536231884058</v>
      </c>
      <c r="J80" t="str">
        <f t="shared" si="19"/>
        <v/>
      </c>
      <c r="K80" s="57" t="str">
        <f t="shared" si="20"/>
        <v/>
      </c>
      <c r="L80" s="57" t="str">
        <f t="shared" si="21"/>
        <v/>
      </c>
      <c r="M80" s="57">
        <f t="shared" si="22"/>
        <v>51</v>
      </c>
      <c r="N80" s="43" t="str">
        <f t="shared" si="23"/>
        <v/>
      </c>
      <c r="O80" s="43" t="str">
        <f t="shared" si="24"/>
        <v/>
      </c>
      <c r="P80" s="43" t="str">
        <f t="shared" si="25"/>
        <v/>
      </c>
      <c r="Q80" s="43" t="str">
        <f t="shared" si="26"/>
        <v/>
      </c>
      <c r="R80" s="43" t="e">
        <f t="shared" si="15"/>
        <v>#N/A</v>
      </c>
    </row>
    <row r="81" spans="1:18" x14ac:dyDescent="0.25">
      <c r="A81" s="15"/>
      <c r="B81" s="15"/>
      <c r="D81" t="str">
        <f t="shared" si="27"/>
        <v/>
      </c>
      <c r="E81" t="str">
        <f t="shared" si="28"/>
        <v/>
      </c>
      <c r="F81" t="str">
        <f t="shared" si="29"/>
        <v/>
      </c>
      <c r="G81">
        <f t="shared" si="16"/>
        <v>3.1666666666666661</v>
      </c>
      <c r="H81">
        <f t="shared" si="17"/>
        <v>-2.2028985507254184E-3</v>
      </c>
      <c r="I81">
        <f t="shared" si="18"/>
        <v>6.335536231884058</v>
      </c>
      <c r="J81" t="str">
        <f t="shared" si="19"/>
        <v/>
      </c>
      <c r="K81" s="57" t="str">
        <f t="shared" si="20"/>
        <v/>
      </c>
      <c r="L81" s="57" t="str">
        <f t="shared" si="21"/>
        <v/>
      </c>
      <c r="M81" s="57">
        <f t="shared" si="22"/>
        <v>52</v>
      </c>
      <c r="N81" s="43" t="str">
        <f t="shared" si="23"/>
        <v/>
      </c>
      <c r="O81" s="43" t="str">
        <f t="shared" si="24"/>
        <v/>
      </c>
      <c r="P81" s="43" t="str">
        <f t="shared" si="25"/>
        <v/>
      </c>
      <c r="Q81" s="43" t="str">
        <f t="shared" si="26"/>
        <v/>
      </c>
      <c r="R81" s="43" t="e">
        <f t="shared" si="15"/>
        <v>#N/A</v>
      </c>
    </row>
    <row r="82" spans="1:18" x14ac:dyDescent="0.25">
      <c r="A82" s="15"/>
      <c r="B82" s="15"/>
      <c r="D82" t="str">
        <f t="shared" si="27"/>
        <v/>
      </c>
      <c r="E82" t="str">
        <f t="shared" si="28"/>
        <v/>
      </c>
      <c r="F82" t="str">
        <f t="shared" si="29"/>
        <v/>
      </c>
      <c r="G82">
        <f t="shared" si="16"/>
        <v>3.1666666666666661</v>
      </c>
      <c r="H82">
        <f t="shared" si="17"/>
        <v>-2.2028985507254184E-3</v>
      </c>
      <c r="I82">
        <f t="shared" si="18"/>
        <v>6.335536231884058</v>
      </c>
      <c r="J82" t="str">
        <f t="shared" si="19"/>
        <v/>
      </c>
      <c r="K82" s="57" t="str">
        <f t="shared" si="20"/>
        <v/>
      </c>
      <c r="L82" s="57" t="str">
        <f t="shared" si="21"/>
        <v/>
      </c>
      <c r="M82" s="57">
        <f t="shared" si="22"/>
        <v>53</v>
      </c>
      <c r="N82" s="43" t="str">
        <f t="shared" si="23"/>
        <v/>
      </c>
      <c r="O82" s="43" t="str">
        <f t="shared" si="24"/>
        <v/>
      </c>
      <c r="P82" s="43" t="str">
        <f t="shared" si="25"/>
        <v/>
      </c>
      <c r="Q82" s="43" t="str">
        <f t="shared" si="26"/>
        <v/>
      </c>
      <c r="R82" s="43" t="e">
        <f t="shared" si="15"/>
        <v>#N/A</v>
      </c>
    </row>
    <row r="83" spans="1:18" x14ac:dyDescent="0.25">
      <c r="A83" s="15"/>
      <c r="B83" s="15"/>
      <c r="D83" t="str">
        <f t="shared" si="27"/>
        <v/>
      </c>
      <c r="E83" t="str">
        <f t="shared" si="28"/>
        <v/>
      </c>
      <c r="F83" t="str">
        <f t="shared" si="29"/>
        <v/>
      </c>
      <c r="G83">
        <f t="shared" si="16"/>
        <v>3.1666666666666661</v>
      </c>
      <c r="H83">
        <f t="shared" si="17"/>
        <v>-2.2028985507254184E-3</v>
      </c>
      <c r="I83">
        <f t="shared" si="18"/>
        <v>6.335536231884058</v>
      </c>
      <c r="J83" t="str">
        <f t="shared" si="19"/>
        <v/>
      </c>
      <c r="K83" s="57" t="str">
        <f t="shared" si="20"/>
        <v/>
      </c>
      <c r="L83" s="57" t="str">
        <f t="shared" si="21"/>
        <v/>
      </c>
      <c r="M83" s="57">
        <f t="shared" si="22"/>
        <v>54</v>
      </c>
      <c r="N83" s="43" t="str">
        <f t="shared" si="23"/>
        <v/>
      </c>
      <c r="O83" s="43" t="str">
        <f t="shared" si="24"/>
        <v/>
      </c>
      <c r="P83" s="43" t="str">
        <f t="shared" si="25"/>
        <v/>
      </c>
      <c r="Q83" s="43" t="str">
        <f t="shared" si="26"/>
        <v/>
      </c>
      <c r="R83" s="43" t="e">
        <f t="shared" si="15"/>
        <v>#N/A</v>
      </c>
    </row>
    <row r="84" spans="1:18" x14ac:dyDescent="0.25">
      <c r="A84" s="15"/>
      <c r="B84" s="15"/>
      <c r="D84" t="str">
        <f t="shared" si="27"/>
        <v/>
      </c>
      <c r="E84" t="str">
        <f t="shared" si="28"/>
        <v/>
      </c>
      <c r="F84" t="str">
        <f t="shared" si="29"/>
        <v/>
      </c>
      <c r="G84">
        <f t="shared" si="16"/>
        <v>3.1666666666666661</v>
      </c>
      <c r="H84">
        <f t="shared" si="17"/>
        <v>-2.2028985507254184E-3</v>
      </c>
      <c r="I84">
        <f t="shared" si="18"/>
        <v>6.335536231884058</v>
      </c>
      <c r="J84" t="str">
        <f t="shared" si="19"/>
        <v/>
      </c>
      <c r="K84" s="57" t="str">
        <f t="shared" si="20"/>
        <v/>
      </c>
      <c r="L84" s="57" t="str">
        <f t="shared" si="21"/>
        <v/>
      </c>
      <c r="M84" s="57">
        <f t="shared" si="22"/>
        <v>55</v>
      </c>
      <c r="N84" s="43" t="str">
        <f t="shared" si="23"/>
        <v/>
      </c>
      <c r="O84" s="43" t="str">
        <f t="shared" si="24"/>
        <v/>
      </c>
      <c r="P84" s="43" t="str">
        <f t="shared" si="25"/>
        <v/>
      </c>
      <c r="Q84" s="43" t="str">
        <f t="shared" si="26"/>
        <v/>
      </c>
      <c r="R84" s="43" t="e">
        <f t="shared" si="15"/>
        <v>#N/A</v>
      </c>
    </row>
    <row r="85" spans="1:18" x14ac:dyDescent="0.25">
      <c r="A85" s="15"/>
      <c r="B85" s="15"/>
      <c r="D85" t="str">
        <f t="shared" si="27"/>
        <v/>
      </c>
      <c r="E85" t="str">
        <f t="shared" si="28"/>
        <v/>
      </c>
      <c r="F85" t="str">
        <f t="shared" si="29"/>
        <v/>
      </c>
      <c r="G85">
        <f t="shared" si="16"/>
        <v>3.1666666666666661</v>
      </c>
      <c r="H85">
        <f t="shared" si="17"/>
        <v>-2.2028985507254184E-3</v>
      </c>
      <c r="I85">
        <f t="shared" si="18"/>
        <v>6.335536231884058</v>
      </c>
      <c r="J85" t="str">
        <f t="shared" si="19"/>
        <v/>
      </c>
      <c r="K85" s="57" t="str">
        <f t="shared" si="20"/>
        <v/>
      </c>
      <c r="L85" s="57" t="str">
        <f t="shared" si="21"/>
        <v/>
      </c>
      <c r="M85" s="57">
        <f t="shared" si="22"/>
        <v>56</v>
      </c>
      <c r="N85" s="43" t="str">
        <f t="shared" si="23"/>
        <v/>
      </c>
      <c r="O85" s="43" t="str">
        <f t="shared" si="24"/>
        <v/>
      </c>
      <c r="P85" s="43" t="str">
        <f t="shared" si="25"/>
        <v/>
      </c>
      <c r="Q85" s="43" t="str">
        <f t="shared" si="26"/>
        <v/>
      </c>
      <c r="R85" s="43" t="e">
        <f t="shared" si="15"/>
        <v>#N/A</v>
      </c>
    </row>
    <row r="86" spans="1:18" x14ac:dyDescent="0.25">
      <c r="A86" s="15"/>
      <c r="B86" s="15"/>
      <c r="D86" t="str">
        <f t="shared" si="27"/>
        <v/>
      </c>
      <c r="E86" t="str">
        <f t="shared" si="28"/>
        <v/>
      </c>
      <c r="F86" t="str">
        <f t="shared" si="29"/>
        <v/>
      </c>
      <c r="G86">
        <f t="shared" si="16"/>
        <v>3.1666666666666661</v>
      </c>
      <c r="H86">
        <f t="shared" si="17"/>
        <v>-2.2028985507254184E-3</v>
      </c>
      <c r="I86">
        <f t="shared" si="18"/>
        <v>6.335536231884058</v>
      </c>
      <c r="J86" t="str">
        <f t="shared" si="19"/>
        <v/>
      </c>
      <c r="K86" s="57" t="str">
        <f t="shared" si="20"/>
        <v/>
      </c>
      <c r="L86" s="57" t="str">
        <f t="shared" si="21"/>
        <v/>
      </c>
      <c r="M86" s="57">
        <f t="shared" si="22"/>
        <v>57</v>
      </c>
      <c r="N86" s="43" t="str">
        <f t="shared" si="23"/>
        <v/>
      </c>
      <c r="O86" s="43" t="str">
        <f t="shared" si="24"/>
        <v/>
      </c>
      <c r="P86" s="43" t="str">
        <f t="shared" si="25"/>
        <v/>
      </c>
      <c r="Q86" s="43" t="str">
        <f t="shared" si="26"/>
        <v/>
      </c>
      <c r="R86" s="43" t="e">
        <f t="shared" si="15"/>
        <v>#N/A</v>
      </c>
    </row>
    <row r="87" spans="1:18" x14ac:dyDescent="0.25">
      <c r="A87" s="15"/>
      <c r="B87" s="15"/>
      <c r="D87" t="str">
        <f t="shared" si="27"/>
        <v/>
      </c>
      <c r="E87" t="str">
        <f t="shared" si="28"/>
        <v/>
      </c>
      <c r="F87" t="str">
        <f t="shared" si="29"/>
        <v/>
      </c>
      <c r="G87">
        <f t="shared" si="16"/>
        <v>3.1666666666666661</v>
      </c>
      <c r="H87">
        <f t="shared" si="17"/>
        <v>-2.2028985507254184E-3</v>
      </c>
      <c r="I87">
        <f t="shared" si="18"/>
        <v>6.335536231884058</v>
      </c>
      <c r="J87" t="str">
        <f t="shared" si="19"/>
        <v/>
      </c>
      <c r="K87" s="57" t="str">
        <f t="shared" si="20"/>
        <v/>
      </c>
      <c r="L87" s="57" t="str">
        <f t="shared" si="21"/>
        <v/>
      </c>
      <c r="M87" s="57">
        <f t="shared" si="22"/>
        <v>58</v>
      </c>
      <c r="N87" s="43" t="str">
        <f t="shared" si="23"/>
        <v/>
      </c>
      <c r="O87" s="43" t="str">
        <f t="shared" si="24"/>
        <v/>
      </c>
      <c r="P87" s="43" t="str">
        <f t="shared" si="25"/>
        <v/>
      </c>
      <c r="Q87" s="43" t="str">
        <f t="shared" si="26"/>
        <v/>
      </c>
      <c r="R87" s="43" t="e">
        <f t="shared" si="15"/>
        <v>#N/A</v>
      </c>
    </row>
    <row r="88" spans="1:18" x14ac:dyDescent="0.25">
      <c r="A88" s="15"/>
      <c r="B88" s="15"/>
      <c r="D88" t="str">
        <f t="shared" si="27"/>
        <v/>
      </c>
      <c r="E88" t="str">
        <f t="shared" si="28"/>
        <v/>
      </c>
      <c r="F88" t="str">
        <f t="shared" si="29"/>
        <v/>
      </c>
      <c r="G88">
        <f t="shared" si="16"/>
        <v>3.1666666666666661</v>
      </c>
      <c r="H88">
        <f t="shared" si="17"/>
        <v>-2.2028985507254184E-3</v>
      </c>
      <c r="I88">
        <f t="shared" si="18"/>
        <v>6.335536231884058</v>
      </c>
      <c r="J88" t="str">
        <f t="shared" si="19"/>
        <v/>
      </c>
      <c r="K88" s="57" t="str">
        <f t="shared" si="20"/>
        <v/>
      </c>
      <c r="L88" s="57" t="str">
        <f t="shared" si="21"/>
        <v/>
      </c>
      <c r="M88" s="57">
        <f t="shared" si="22"/>
        <v>59</v>
      </c>
      <c r="N88" s="43" t="str">
        <f t="shared" si="23"/>
        <v/>
      </c>
      <c r="O88" s="43" t="str">
        <f t="shared" si="24"/>
        <v/>
      </c>
      <c r="P88" s="43" t="str">
        <f t="shared" si="25"/>
        <v/>
      </c>
      <c r="Q88" s="43" t="str">
        <f t="shared" si="26"/>
        <v/>
      </c>
      <c r="R88" s="43" t="e">
        <f t="shared" si="15"/>
        <v>#N/A</v>
      </c>
    </row>
    <row r="89" spans="1:18" x14ac:dyDescent="0.25">
      <c r="A89" s="15"/>
      <c r="B89" s="15"/>
      <c r="D89" t="str">
        <f t="shared" si="27"/>
        <v/>
      </c>
      <c r="E89" t="str">
        <f t="shared" si="28"/>
        <v/>
      </c>
      <c r="F89" t="str">
        <f t="shared" si="29"/>
        <v/>
      </c>
      <c r="G89">
        <f t="shared" si="16"/>
        <v>3.1666666666666661</v>
      </c>
      <c r="H89">
        <f t="shared" si="17"/>
        <v>-2.2028985507254184E-3</v>
      </c>
      <c r="I89">
        <f t="shared" si="18"/>
        <v>6.335536231884058</v>
      </c>
      <c r="J89" t="str">
        <f t="shared" si="19"/>
        <v/>
      </c>
      <c r="K89" s="57" t="str">
        <f t="shared" si="20"/>
        <v/>
      </c>
      <c r="L89" s="57" t="str">
        <f t="shared" si="21"/>
        <v/>
      </c>
      <c r="M89" s="57">
        <f t="shared" si="22"/>
        <v>60</v>
      </c>
      <c r="N89" s="43" t="str">
        <f t="shared" si="23"/>
        <v/>
      </c>
      <c r="O89" s="43" t="str">
        <f t="shared" si="24"/>
        <v/>
      </c>
      <c r="P89" s="43" t="str">
        <f t="shared" si="25"/>
        <v/>
      </c>
      <c r="Q89" s="43" t="str">
        <f t="shared" si="26"/>
        <v/>
      </c>
      <c r="R89" s="43" t="e">
        <f t="shared" si="15"/>
        <v>#N/A</v>
      </c>
    </row>
    <row r="90" spans="1:18" x14ac:dyDescent="0.25">
      <c r="A90" s="15"/>
      <c r="B90" s="15"/>
      <c r="D90" t="str">
        <f t="shared" si="27"/>
        <v/>
      </c>
      <c r="E90" t="str">
        <f t="shared" si="28"/>
        <v/>
      </c>
      <c r="F90" t="str">
        <f t="shared" si="29"/>
        <v/>
      </c>
      <c r="G90">
        <f t="shared" si="16"/>
        <v>3.1666666666666661</v>
      </c>
      <c r="H90">
        <f t="shared" si="17"/>
        <v>-2.2028985507254184E-3</v>
      </c>
      <c r="I90">
        <f t="shared" si="18"/>
        <v>6.335536231884058</v>
      </c>
      <c r="J90" t="str">
        <f t="shared" si="19"/>
        <v/>
      </c>
      <c r="K90" s="57" t="str">
        <f t="shared" si="20"/>
        <v/>
      </c>
      <c r="L90" s="57" t="str">
        <f t="shared" si="21"/>
        <v/>
      </c>
      <c r="M90" s="57">
        <f t="shared" si="22"/>
        <v>61</v>
      </c>
      <c r="N90" s="43" t="str">
        <f t="shared" si="23"/>
        <v/>
      </c>
      <c r="O90" s="43" t="str">
        <f t="shared" si="24"/>
        <v/>
      </c>
      <c r="P90" s="43" t="str">
        <f t="shared" si="25"/>
        <v/>
      </c>
      <c r="Q90" s="43" t="str">
        <f t="shared" si="26"/>
        <v/>
      </c>
      <c r="R90" s="43" t="e">
        <f t="shared" si="15"/>
        <v>#N/A</v>
      </c>
    </row>
    <row r="91" spans="1:18" x14ac:dyDescent="0.25">
      <c r="A91" s="15"/>
      <c r="B91" s="15"/>
      <c r="D91" t="str">
        <f t="shared" si="27"/>
        <v/>
      </c>
      <c r="E91" t="str">
        <f t="shared" si="28"/>
        <v/>
      </c>
      <c r="F91" t="str">
        <f t="shared" si="29"/>
        <v/>
      </c>
      <c r="G91">
        <f t="shared" si="16"/>
        <v>3.1666666666666661</v>
      </c>
      <c r="H91">
        <f t="shared" si="17"/>
        <v>-2.2028985507254184E-3</v>
      </c>
      <c r="I91">
        <f t="shared" si="18"/>
        <v>6.335536231884058</v>
      </c>
      <c r="J91" t="str">
        <f t="shared" si="19"/>
        <v/>
      </c>
      <c r="K91" s="57" t="str">
        <f t="shared" si="20"/>
        <v/>
      </c>
      <c r="L91" s="57" t="str">
        <f t="shared" si="21"/>
        <v/>
      </c>
      <c r="M91" s="57">
        <f t="shared" si="22"/>
        <v>62</v>
      </c>
      <c r="N91" s="43" t="str">
        <f t="shared" si="23"/>
        <v/>
      </c>
      <c r="O91" s="43" t="str">
        <f t="shared" si="24"/>
        <v/>
      </c>
      <c r="P91" s="43" t="str">
        <f t="shared" si="25"/>
        <v/>
      </c>
      <c r="Q91" s="43" t="str">
        <f t="shared" si="26"/>
        <v/>
      </c>
      <c r="R91" s="43" t="e">
        <f t="shared" si="15"/>
        <v>#N/A</v>
      </c>
    </row>
    <row r="92" spans="1:18" x14ac:dyDescent="0.25">
      <c r="A92" s="15"/>
      <c r="B92" s="15"/>
      <c r="D92" t="str">
        <f t="shared" si="27"/>
        <v/>
      </c>
      <c r="E92" t="str">
        <f t="shared" si="28"/>
        <v/>
      </c>
      <c r="F92" t="str">
        <f t="shared" si="29"/>
        <v/>
      </c>
      <c r="G92">
        <f t="shared" si="16"/>
        <v>3.1666666666666661</v>
      </c>
      <c r="H92">
        <f t="shared" si="17"/>
        <v>-2.2028985507254184E-3</v>
      </c>
      <c r="I92">
        <f t="shared" si="18"/>
        <v>6.335536231884058</v>
      </c>
      <c r="J92" t="str">
        <f t="shared" si="19"/>
        <v/>
      </c>
      <c r="K92" s="57" t="str">
        <f t="shared" si="20"/>
        <v/>
      </c>
      <c r="L92" s="57" t="str">
        <f t="shared" si="21"/>
        <v/>
      </c>
      <c r="M92" s="57">
        <f t="shared" si="22"/>
        <v>63</v>
      </c>
      <c r="N92" s="43" t="str">
        <f t="shared" si="23"/>
        <v/>
      </c>
      <c r="O92" s="43" t="str">
        <f t="shared" si="24"/>
        <v/>
      </c>
      <c r="P92" s="43" t="str">
        <f t="shared" si="25"/>
        <v/>
      </c>
      <c r="Q92" s="43" t="str">
        <f t="shared" si="26"/>
        <v/>
      </c>
      <c r="R92" s="43" t="e">
        <f t="shared" si="15"/>
        <v>#N/A</v>
      </c>
    </row>
    <row r="93" spans="1:18" x14ac:dyDescent="0.25">
      <c r="A93" s="15"/>
      <c r="B93" s="15"/>
      <c r="D93" t="str">
        <f t="shared" si="27"/>
        <v/>
      </c>
      <c r="E93" t="str">
        <f t="shared" si="28"/>
        <v/>
      </c>
      <c r="F93" t="str">
        <f t="shared" si="29"/>
        <v/>
      </c>
      <c r="G93">
        <f t="shared" si="16"/>
        <v>3.1666666666666661</v>
      </c>
      <c r="H93">
        <f t="shared" si="17"/>
        <v>-2.2028985507254184E-3</v>
      </c>
      <c r="I93">
        <f t="shared" si="18"/>
        <v>6.335536231884058</v>
      </c>
      <c r="J93" t="str">
        <f t="shared" si="19"/>
        <v/>
      </c>
      <c r="K93" s="57" t="str">
        <f t="shared" si="20"/>
        <v/>
      </c>
      <c r="L93" s="57" t="str">
        <f t="shared" si="21"/>
        <v/>
      </c>
      <c r="M93" s="57">
        <f t="shared" si="22"/>
        <v>64</v>
      </c>
      <c r="N93" s="43" t="str">
        <f t="shared" si="23"/>
        <v/>
      </c>
      <c r="O93" s="43" t="str">
        <f t="shared" si="24"/>
        <v/>
      </c>
      <c r="P93" s="43" t="str">
        <f t="shared" si="25"/>
        <v/>
      </c>
      <c r="Q93" s="43" t="str">
        <f t="shared" si="26"/>
        <v/>
      </c>
      <c r="R93" s="43" t="e">
        <f t="shared" si="15"/>
        <v>#N/A</v>
      </c>
    </row>
    <row r="94" spans="1:18" x14ac:dyDescent="0.25">
      <c r="A94" s="15"/>
      <c r="B94" s="15"/>
      <c r="D94" t="str">
        <f t="shared" si="27"/>
        <v/>
      </c>
      <c r="E94" t="str">
        <f t="shared" si="28"/>
        <v/>
      </c>
      <c r="F94" t="str">
        <f t="shared" si="29"/>
        <v/>
      </c>
      <c r="G94">
        <f t="shared" si="16"/>
        <v>3.1666666666666661</v>
      </c>
      <c r="H94">
        <f t="shared" si="17"/>
        <v>-2.2028985507254184E-3</v>
      </c>
      <c r="I94">
        <f t="shared" si="18"/>
        <v>6.335536231884058</v>
      </c>
      <c r="J94" t="str">
        <f t="shared" si="19"/>
        <v/>
      </c>
      <c r="K94" s="57" t="str">
        <f t="shared" si="20"/>
        <v/>
      </c>
      <c r="L94" s="57" t="str">
        <f t="shared" si="21"/>
        <v/>
      </c>
      <c r="M94" s="57">
        <f t="shared" si="22"/>
        <v>65</v>
      </c>
      <c r="N94" s="43" t="str">
        <f t="shared" si="23"/>
        <v/>
      </c>
      <c r="O94" s="43" t="str">
        <f t="shared" si="24"/>
        <v/>
      </c>
      <c r="P94" s="43" t="str">
        <f t="shared" si="25"/>
        <v/>
      </c>
      <c r="Q94" s="43" t="str">
        <f t="shared" si="26"/>
        <v/>
      </c>
      <c r="R94" s="43" t="e">
        <f t="shared" si="15"/>
        <v>#N/A</v>
      </c>
    </row>
    <row r="95" spans="1:18" x14ac:dyDescent="0.25">
      <c r="A95" s="15"/>
      <c r="B95" s="15"/>
      <c r="D95" t="str">
        <f t="shared" si="27"/>
        <v/>
      </c>
      <c r="E95" t="str">
        <f t="shared" si="28"/>
        <v/>
      </c>
      <c r="F95" t="str">
        <f t="shared" si="29"/>
        <v/>
      </c>
      <c r="G95">
        <f t="shared" si="16"/>
        <v>3.1666666666666661</v>
      </c>
      <c r="H95">
        <f t="shared" si="17"/>
        <v>-2.2028985507254184E-3</v>
      </c>
      <c r="I95">
        <f t="shared" si="18"/>
        <v>6.335536231884058</v>
      </c>
      <c r="J95" t="str">
        <f t="shared" si="19"/>
        <v/>
      </c>
      <c r="K95" s="57" t="str">
        <f t="shared" si="20"/>
        <v/>
      </c>
      <c r="L95" s="57" t="str">
        <f t="shared" si="21"/>
        <v/>
      </c>
      <c r="M95" s="57">
        <f t="shared" si="22"/>
        <v>66</v>
      </c>
      <c r="N95" s="43" t="str">
        <f t="shared" si="23"/>
        <v/>
      </c>
      <c r="O95" s="43" t="str">
        <f t="shared" si="24"/>
        <v/>
      </c>
      <c r="P95" s="43" t="str">
        <f t="shared" si="25"/>
        <v/>
      </c>
      <c r="Q95" s="43" t="str">
        <f t="shared" si="26"/>
        <v/>
      </c>
      <c r="R95" s="43" t="e">
        <f t="shared" si="15"/>
        <v>#N/A</v>
      </c>
    </row>
    <row r="96" spans="1:18" x14ac:dyDescent="0.25">
      <c r="A96" s="15"/>
      <c r="B96" s="15"/>
      <c r="D96" t="str">
        <f t="shared" si="27"/>
        <v/>
      </c>
      <c r="E96" t="str">
        <f t="shared" si="28"/>
        <v/>
      </c>
      <c r="F96" t="str">
        <f t="shared" si="29"/>
        <v/>
      </c>
      <c r="G96">
        <f t="shared" si="16"/>
        <v>3.1666666666666661</v>
      </c>
      <c r="H96">
        <f t="shared" si="17"/>
        <v>-2.2028985507254184E-3</v>
      </c>
      <c r="I96">
        <f t="shared" si="18"/>
        <v>6.335536231884058</v>
      </c>
      <c r="J96" t="str">
        <f t="shared" si="19"/>
        <v/>
      </c>
      <c r="K96" s="57" t="str">
        <f t="shared" si="20"/>
        <v/>
      </c>
      <c r="L96" s="57" t="str">
        <f t="shared" si="21"/>
        <v/>
      </c>
      <c r="M96" s="57">
        <f t="shared" si="22"/>
        <v>67</v>
      </c>
      <c r="N96" s="43" t="str">
        <f t="shared" si="23"/>
        <v/>
      </c>
      <c r="O96" s="43" t="str">
        <f t="shared" si="24"/>
        <v/>
      </c>
      <c r="P96" s="43" t="str">
        <f t="shared" si="25"/>
        <v/>
      </c>
      <c r="Q96" s="43" t="str">
        <f t="shared" si="26"/>
        <v/>
      </c>
      <c r="R96" s="43" t="e">
        <f t="shared" si="15"/>
        <v>#N/A</v>
      </c>
    </row>
    <row r="97" spans="1:18" x14ac:dyDescent="0.25">
      <c r="A97" s="15"/>
      <c r="B97" s="15"/>
      <c r="D97" t="str">
        <f t="shared" si="27"/>
        <v/>
      </c>
      <c r="E97" t="str">
        <f t="shared" si="28"/>
        <v/>
      </c>
      <c r="F97" t="str">
        <f t="shared" si="29"/>
        <v/>
      </c>
      <c r="G97">
        <f t="shared" si="16"/>
        <v>3.1666666666666661</v>
      </c>
      <c r="H97">
        <f t="shared" si="17"/>
        <v>-2.2028985507254184E-3</v>
      </c>
      <c r="I97">
        <f t="shared" si="18"/>
        <v>6.335536231884058</v>
      </c>
      <c r="J97" t="str">
        <f t="shared" si="19"/>
        <v/>
      </c>
      <c r="K97" s="57" t="str">
        <f t="shared" si="20"/>
        <v/>
      </c>
      <c r="L97" s="57" t="str">
        <f t="shared" si="21"/>
        <v/>
      </c>
      <c r="M97" s="57">
        <f t="shared" si="22"/>
        <v>68</v>
      </c>
      <c r="N97" s="43" t="str">
        <f t="shared" si="23"/>
        <v/>
      </c>
      <c r="O97" s="43" t="str">
        <f t="shared" si="24"/>
        <v/>
      </c>
      <c r="P97" s="43" t="str">
        <f t="shared" si="25"/>
        <v/>
      </c>
      <c r="Q97" s="43" t="str">
        <f t="shared" si="26"/>
        <v/>
      </c>
      <c r="R97" s="43" t="e">
        <f t="shared" si="15"/>
        <v>#N/A</v>
      </c>
    </row>
    <row r="98" spans="1:18" x14ac:dyDescent="0.25">
      <c r="A98" s="15"/>
      <c r="B98" s="15"/>
      <c r="D98" t="str">
        <f t="shared" si="27"/>
        <v/>
      </c>
      <c r="E98" t="str">
        <f t="shared" si="28"/>
        <v/>
      </c>
      <c r="F98" t="str">
        <f t="shared" si="29"/>
        <v/>
      </c>
      <c r="G98">
        <f t="shared" si="16"/>
        <v>3.1666666666666661</v>
      </c>
      <c r="H98">
        <f t="shared" si="17"/>
        <v>-2.2028985507254184E-3</v>
      </c>
      <c r="I98">
        <f t="shared" si="18"/>
        <v>6.335536231884058</v>
      </c>
      <c r="J98" t="str">
        <f t="shared" si="19"/>
        <v/>
      </c>
      <c r="K98" s="57" t="str">
        <f t="shared" si="20"/>
        <v/>
      </c>
      <c r="L98" s="57" t="str">
        <f t="shared" si="21"/>
        <v/>
      </c>
      <c r="M98" s="57">
        <f t="shared" si="22"/>
        <v>69</v>
      </c>
      <c r="N98" s="43" t="str">
        <f t="shared" si="23"/>
        <v/>
      </c>
      <c r="O98" s="43" t="str">
        <f t="shared" si="24"/>
        <v/>
      </c>
      <c r="P98" s="43" t="str">
        <f t="shared" si="25"/>
        <v/>
      </c>
      <c r="Q98" s="43" t="str">
        <f t="shared" si="26"/>
        <v/>
      </c>
      <c r="R98" s="43" t="e">
        <f t="shared" si="15"/>
        <v>#N/A</v>
      </c>
    </row>
    <row r="99" spans="1:18" x14ac:dyDescent="0.25">
      <c r="A99" s="15"/>
      <c r="B99" s="15"/>
      <c r="D99" t="str">
        <f t="shared" si="27"/>
        <v/>
      </c>
      <c r="E99" t="str">
        <f t="shared" si="28"/>
        <v/>
      </c>
      <c r="F99" t="str">
        <f t="shared" si="29"/>
        <v/>
      </c>
      <c r="G99">
        <f t="shared" si="16"/>
        <v>3.1666666666666661</v>
      </c>
      <c r="H99">
        <f t="shared" si="17"/>
        <v>-2.2028985507254184E-3</v>
      </c>
      <c r="I99">
        <f t="shared" si="18"/>
        <v>6.335536231884058</v>
      </c>
      <c r="J99" t="str">
        <f t="shared" si="19"/>
        <v/>
      </c>
      <c r="K99" s="57" t="str">
        <f t="shared" si="20"/>
        <v/>
      </c>
      <c r="L99" s="57" t="str">
        <f t="shared" si="21"/>
        <v/>
      </c>
      <c r="M99" s="57">
        <f t="shared" si="22"/>
        <v>70</v>
      </c>
      <c r="N99" s="43" t="str">
        <f t="shared" si="23"/>
        <v/>
      </c>
      <c r="O99" s="43" t="str">
        <f t="shared" si="24"/>
        <v/>
      </c>
      <c r="P99" s="43" t="str">
        <f t="shared" si="25"/>
        <v/>
      </c>
      <c r="Q99" s="43" t="str">
        <f t="shared" si="26"/>
        <v/>
      </c>
      <c r="R99" s="43" t="e">
        <f t="shared" si="15"/>
        <v>#N/A</v>
      </c>
    </row>
    <row r="100" spans="1:18" x14ac:dyDescent="0.25">
      <c r="A100" s="15"/>
      <c r="B100" s="15"/>
      <c r="D100" t="str">
        <f t="shared" si="27"/>
        <v/>
      </c>
      <c r="E100" t="str">
        <f t="shared" si="28"/>
        <v/>
      </c>
      <c r="F100" t="str">
        <f t="shared" si="29"/>
        <v/>
      </c>
      <c r="G100">
        <f t="shared" si="16"/>
        <v>3.1666666666666661</v>
      </c>
      <c r="H100">
        <f t="shared" si="17"/>
        <v>-2.2028985507254184E-3</v>
      </c>
      <c r="I100">
        <f t="shared" si="18"/>
        <v>6.335536231884058</v>
      </c>
      <c r="J100" t="str">
        <f t="shared" si="19"/>
        <v/>
      </c>
      <c r="K100" s="57" t="str">
        <f t="shared" si="20"/>
        <v/>
      </c>
      <c r="L100" s="57" t="str">
        <f t="shared" si="21"/>
        <v/>
      </c>
      <c r="M100" s="57">
        <f t="shared" si="22"/>
        <v>71</v>
      </c>
      <c r="N100" s="43" t="str">
        <f t="shared" si="23"/>
        <v/>
      </c>
      <c r="O100" s="43" t="str">
        <f t="shared" si="24"/>
        <v/>
      </c>
      <c r="P100" s="43" t="str">
        <f t="shared" si="25"/>
        <v/>
      </c>
      <c r="Q100" s="43" t="str">
        <f t="shared" si="26"/>
        <v/>
      </c>
      <c r="R100" s="43" t="e">
        <f t="shared" si="15"/>
        <v>#N/A</v>
      </c>
    </row>
    <row r="101" spans="1:18" x14ac:dyDescent="0.25">
      <c r="A101" s="15"/>
      <c r="B101" s="15"/>
      <c r="D101" t="str">
        <f t="shared" si="27"/>
        <v/>
      </c>
      <c r="E101" t="str">
        <f t="shared" si="28"/>
        <v/>
      </c>
      <c r="F101" t="str">
        <f t="shared" si="29"/>
        <v/>
      </c>
      <c r="G101">
        <f t="shared" si="16"/>
        <v>3.1666666666666661</v>
      </c>
      <c r="H101">
        <f t="shared" si="17"/>
        <v>-2.2028985507254184E-3</v>
      </c>
      <c r="I101">
        <f t="shared" si="18"/>
        <v>6.335536231884058</v>
      </c>
      <c r="J101" t="str">
        <f t="shared" si="19"/>
        <v/>
      </c>
      <c r="K101" s="57" t="str">
        <f t="shared" si="20"/>
        <v/>
      </c>
      <c r="L101" s="57" t="str">
        <f t="shared" si="21"/>
        <v/>
      </c>
      <c r="M101" s="57">
        <f t="shared" si="22"/>
        <v>72</v>
      </c>
      <c r="N101" s="43" t="str">
        <f t="shared" si="23"/>
        <v/>
      </c>
      <c r="O101" s="43" t="str">
        <f t="shared" si="24"/>
        <v/>
      </c>
      <c r="P101" s="43" t="str">
        <f t="shared" si="25"/>
        <v/>
      </c>
      <c r="Q101" s="43" t="str">
        <f t="shared" si="26"/>
        <v/>
      </c>
      <c r="R101" s="43" t="e">
        <f t="shared" si="15"/>
        <v>#N/A</v>
      </c>
    </row>
    <row r="102" spans="1:18" x14ac:dyDescent="0.25">
      <c r="A102" s="15"/>
      <c r="B102" s="15"/>
      <c r="D102" t="str">
        <f t="shared" si="27"/>
        <v/>
      </c>
      <c r="E102" t="str">
        <f t="shared" si="28"/>
        <v/>
      </c>
      <c r="F102" t="str">
        <f t="shared" si="29"/>
        <v/>
      </c>
      <c r="G102">
        <f t="shared" si="16"/>
        <v>3.1666666666666661</v>
      </c>
      <c r="H102">
        <f t="shared" si="17"/>
        <v>-2.2028985507254184E-3</v>
      </c>
      <c r="I102">
        <f t="shared" si="18"/>
        <v>6.335536231884058</v>
      </c>
      <c r="J102" t="str">
        <f t="shared" si="19"/>
        <v/>
      </c>
      <c r="K102" s="57" t="str">
        <f t="shared" si="20"/>
        <v/>
      </c>
      <c r="L102" s="57" t="str">
        <f t="shared" si="21"/>
        <v/>
      </c>
      <c r="M102" s="57">
        <f t="shared" si="22"/>
        <v>73</v>
      </c>
      <c r="N102" s="43" t="str">
        <f t="shared" si="23"/>
        <v/>
      </c>
      <c r="O102" s="43" t="str">
        <f t="shared" si="24"/>
        <v/>
      </c>
      <c r="P102" s="43" t="str">
        <f t="shared" si="25"/>
        <v/>
      </c>
      <c r="Q102" s="43" t="str">
        <f t="shared" si="26"/>
        <v/>
      </c>
      <c r="R102" s="43" t="e">
        <f t="shared" si="15"/>
        <v>#N/A</v>
      </c>
    </row>
    <row r="103" spans="1:18" x14ac:dyDescent="0.25">
      <c r="A103" s="15"/>
      <c r="B103" s="15"/>
      <c r="D103" t="str">
        <f t="shared" si="27"/>
        <v/>
      </c>
      <c r="E103" t="str">
        <f t="shared" si="28"/>
        <v/>
      </c>
      <c r="F103" t="str">
        <f t="shared" si="29"/>
        <v/>
      </c>
      <c r="G103">
        <f t="shared" si="16"/>
        <v>3.1666666666666661</v>
      </c>
      <c r="H103">
        <f t="shared" si="17"/>
        <v>-2.2028985507254184E-3</v>
      </c>
      <c r="I103">
        <f t="shared" si="18"/>
        <v>6.335536231884058</v>
      </c>
      <c r="J103" t="str">
        <f t="shared" si="19"/>
        <v/>
      </c>
      <c r="K103" s="57" t="str">
        <f t="shared" si="20"/>
        <v/>
      </c>
      <c r="L103" s="57" t="str">
        <f t="shared" si="21"/>
        <v/>
      </c>
      <c r="M103" s="57">
        <f t="shared" si="22"/>
        <v>74</v>
      </c>
      <c r="N103" s="43" t="str">
        <f t="shared" si="23"/>
        <v/>
      </c>
      <c r="O103" s="43" t="str">
        <f t="shared" si="24"/>
        <v/>
      </c>
      <c r="P103" s="43" t="str">
        <f t="shared" si="25"/>
        <v/>
      </c>
      <c r="Q103" s="43" t="str">
        <f t="shared" si="26"/>
        <v/>
      </c>
      <c r="R103" s="43" t="e">
        <f t="shared" si="15"/>
        <v>#N/A</v>
      </c>
    </row>
    <row r="104" spans="1:18" x14ac:dyDescent="0.25">
      <c r="A104" s="15"/>
      <c r="B104" s="15"/>
      <c r="D104" t="str">
        <f t="shared" si="27"/>
        <v/>
      </c>
      <c r="E104" t="str">
        <f t="shared" si="28"/>
        <v/>
      </c>
      <c r="F104" t="str">
        <f t="shared" si="29"/>
        <v/>
      </c>
      <c r="G104">
        <f t="shared" si="16"/>
        <v>3.1666666666666661</v>
      </c>
      <c r="H104">
        <f t="shared" si="17"/>
        <v>-2.2028985507254184E-3</v>
      </c>
      <c r="I104">
        <f t="shared" si="18"/>
        <v>6.335536231884058</v>
      </c>
      <c r="J104" t="str">
        <f t="shared" si="19"/>
        <v/>
      </c>
      <c r="K104" s="57" t="str">
        <f t="shared" si="20"/>
        <v/>
      </c>
      <c r="L104" s="57" t="str">
        <f t="shared" si="21"/>
        <v/>
      </c>
      <c r="M104" s="57">
        <f t="shared" si="22"/>
        <v>75</v>
      </c>
      <c r="N104" s="43" t="str">
        <f t="shared" si="23"/>
        <v/>
      </c>
      <c r="O104" s="43" t="str">
        <f t="shared" si="24"/>
        <v/>
      </c>
      <c r="P104" s="43" t="str">
        <f t="shared" si="25"/>
        <v/>
      </c>
      <c r="Q104" s="43" t="str">
        <f t="shared" si="26"/>
        <v/>
      </c>
      <c r="R104" s="43" t="e">
        <f t="shared" si="15"/>
        <v>#N/A</v>
      </c>
    </row>
    <row r="105" spans="1:18" x14ac:dyDescent="0.25">
      <c r="A105" s="15"/>
      <c r="B105" s="15"/>
      <c r="D105" t="str">
        <f t="shared" si="27"/>
        <v/>
      </c>
      <c r="E105" t="str">
        <f t="shared" si="28"/>
        <v/>
      </c>
      <c r="F105" t="str">
        <f t="shared" si="29"/>
        <v/>
      </c>
      <c r="G105">
        <f t="shared" si="16"/>
        <v>3.1666666666666661</v>
      </c>
      <c r="H105">
        <f t="shared" si="17"/>
        <v>-2.2028985507254184E-3</v>
      </c>
      <c r="I105">
        <f t="shared" si="18"/>
        <v>6.335536231884058</v>
      </c>
      <c r="J105" t="str">
        <f t="shared" si="19"/>
        <v/>
      </c>
      <c r="K105" s="57" t="str">
        <f t="shared" si="20"/>
        <v/>
      </c>
      <c r="L105" s="57" t="str">
        <f t="shared" si="21"/>
        <v/>
      </c>
      <c r="M105" s="57">
        <f t="shared" si="22"/>
        <v>76</v>
      </c>
      <c r="N105" s="43" t="str">
        <f t="shared" si="23"/>
        <v/>
      </c>
      <c r="O105" s="43" t="str">
        <f t="shared" si="24"/>
        <v/>
      </c>
      <c r="P105" s="43" t="str">
        <f t="shared" si="25"/>
        <v/>
      </c>
      <c r="Q105" s="43" t="str">
        <f t="shared" si="26"/>
        <v/>
      </c>
      <c r="R105" s="43" t="e">
        <f t="shared" si="15"/>
        <v>#N/A</v>
      </c>
    </row>
  </sheetData>
  <mergeCells count="1">
    <mergeCell ref="A1:B3"/>
  </mergeCells>
  <conditionalFormatting sqref="N6:R105">
    <cfRule type="cellIs" dxfId="2" priority="1" operator="equal">
      <formula>$B6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6"/>
  <sheetViews>
    <sheetView zoomScale="130" zoomScaleNormal="130" workbookViewId="0"/>
  </sheetViews>
  <sheetFormatPr defaultRowHeight="15" x14ac:dyDescent="0.25"/>
  <sheetData>
    <row r="1" spans="1:18" ht="14.1" customHeight="1" x14ac:dyDescent="0.25">
      <c r="A1" t="s">
        <v>10</v>
      </c>
      <c r="B1" s="2" t="s">
        <v>9</v>
      </c>
      <c r="C1" s="2" t="s">
        <v>6</v>
      </c>
      <c r="D1" s="2" t="s">
        <v>5</v>
      </c>
      <c r="E1" s="2" t="s">
        <v>4</v>
      </c>
      <c r="F1" s="2" t="s">
        <v>0</v>
      </c>
      <c r="G1" s="2" t="s">
        <v>3</v>
      </c>
      <c r="H1" s="2" t="s">
        <v>2</v>
      </c>
      <c r="I1" s="2" t="s">
        <v>1</v>
      </c>
      <c r="J1" t="s">
        <v>8</v>
      </c>
      <c r="K1" s="2" t="s">
        <v>7</v>
      </c>
      <c r="L1" s="2" t="s">
        <v>6</v>
      </c>
      <c r="M1" s="2" t="s">
        <v>5</v>
      </c>
      <c r="N1" s="2" t="s">
        <v>4</v>
      </c>
      <c r="O1" s="2" t="s">
        <v>0</v>
      </c>
      <c r="P1" s="2" t="s">
        <v>3</v>
      </c>
      <c r="Q1" s="2" t="s">
        <v>2</v>
      </c>
      <c r="R1" s="2" t="s">
        <v>1</v>
      </c>
    </row>
    <row r="2" spans="1:18" ht="14.1" customHeight="1" x14ac:dyDescent="0.25">
      <c r="A2" s="4">
        <v>42186</v>
      </c>
      <c r="B2" s="3">
        <v>1.4814814814814814E-3</v>
      </c>
      <c r="C2" s="2">
        <f t="shared" ref="C2:C15" ca="1" si="0">F2+2.66*O2</f>
        <v>1.6801129426129424E-3</v>
      </c>
      <c r="D2" s="2">
        <f t="shared" ref="D2:D15" ca="1" si="1">F2+(2/3)*2.66*O2</f>
        <v>1.5767000746167411E-3</v>
      </c>
      <c r="E2" s="2">
        <f t="shared" ref="E2:E15" ca="1" si="2">F2+(1/3)*2.66*O2</f>
        <v>1.4732872066205399E-3</v>
      </c>
      <c r="F2" s="2">
        <f t="shared" ref="F2:F15" si="3">AVERAGE($B$2:$B$15)</f>
        <v>1.3698743386243385E-3</v>
      </c>
      <c r="G2" s="2">
        <f t="shared" ref="G2:G15" ca="1" si="4">F2-(1/3)*2.66*O2</f>
        <v>1.2664614706281371E-3</v>
      </c>
      <c r="H2" s="2">
        <f t="shared" ref="H2:H15" ca="1" si="5">F2-(2/3)*2.66*O2</f>
        <v>1.163048602631936E-3</v>
      </c>
      <c r="I2" s="2">
        <f t="shared" ref="I2:I15" ca="1" si="6">F2-2.66*O2</f>
        <v>1.0596357346357346E-3</v>
      </c>
      <c r="J2" s="2">
        <f>B2</f>
        <v>1.4814814814814814E-3</v>
      </c>
      <c r="K2" s="2"/>
      <c r="L2" s="2"/>
      <c r="M2" s="2"/>
      <c r="N2" s="2"/>
      <c r="O2" s="2">
        <f t="shared" ref="O2:O15" ca="1" si="7">AVERAGE($K$2:$K$15)</f>
        <v>1.1663105413105412E-4</v>
      </c>
      <c r="P2" s="2"/>
      <c r="Q2" s="2"/>
      <c r="R2" s="2"/>
    </row>
    <row r="3" spans="1:18" ht="14.1" customHeight="1" x14ac:dyDescent="0.25">
      <c r="A3" s="4">
        <v>42217</v>
      </c>
      <c r="B3" s="3">
        <v>1.3888888888888889E-3</v>
      </c>
      <c r="C3" s="2">
        <f t="shared" ca="1" si="0"/>
        <v>1.6801129426129424E-3</v>
      </c>
      <c r="D3" s="2">
        <f t="shared" ca="1" si="1"/>
        <v>1.5767000746167411E-3</v>
      </c>
      <c r="E3" s="2">
        <f t="shared" ca="1" si="2"/>
        <v>1.4732872066205399E-3</v>
      </c>
      <c r="F3" s="2">
        <f t="shared" si="3"/>
        <v>1.3698743386243385E-3</v>
      </c>
      <c r="G3" s="2">
        <f t="shared" ca="1" si="4"/>
        <v>1.2664614706281371E-3</v>
      </c>
      <c r="H3" s="2">
        <f t="shared" ca="1" si="5"/>
        <v>1.163048602631936E-3</v>
      </c>
      <c r="I3" s="2">
        <f t="shared" ca="1" si="6"/>
        <v>1.0596357346357346E-3</v>
      </c>
      <c r="J3">
        <f t="shared" ref="J3:J34" ca="1" si="8">IF(ISBLANK(B3),OFFSET(J3,-1,0,1,1),B3)</f>
        <v>1.3888888888888889E-3</v>
      </c>
      <c r="K3" s="2">
        <f t="shared" ref="K3:K15" ca="1" si="9">IF(OR(OFFSET(K3,-1,-9,1,1)="",OFFSET(K3,0,-9,1,1)=""),"",IF(ISERROR(ABS(B3-OFFSET(K3,-1,-1,1,1))),"",ABS(B3-OFFSET(K3,-1,-1,1,1))))</f>
        <v>9.2592592592592466E-5</v>
      </c>
      <c r="L3" s="2">
        <f t="shared" ref="L3:L15" ca="1" si="10">3.267*O3</f>
        <v>3.8103365384615378E-4</v>
      </c>
      <c r="M3" s="2">
        <f t="shared" ref="M3:M15" ca="1" si="11">(2/3)*(L3-O3)+O3</f>
        <v>2.9289945394112059E-4</v>
      </c>
      <c r="N3" s="2">
        <f t="shared" ref="N3:N15" ca="1" si="12">(1/3)*(L3-O3)+O3</f>
        <v>2.0476525403608734E-4</v>
      </c>
      <c r="O3" s="2">
        <f t="shared" ca="1" si="7"/>
        <v>1.1663105413105412E-4</v>
      </c>
      <c r="P3" s="2">
        <f t="shared" ref="P3:P15" ca="1" si="13">(MAX(O3-(1/3)*(L3-O3),0))</f>
        <v>2.8496854226020898E-5</v>
      </c>
      <c r="Q3" s="2">
        <f t="shared" ref="Q3:Q15" ca="1" si="14">MAX(O3-(2/3)*(L3-O3),0)</f>
        <v>0</v>
      </c>
      <c r="R3" s="2">
        <v>0</v>
      </c>
    </row>
    <row r="4" spans="1:18" ht="14.1" customHeight="1" x14ac:dyDescent="0.25">
      <c r="A4" s="4">
        <v>42248</v>
      </c>
      <c r="B4" s="3">
        <v>1.3078703703703705E-3</v>
      </c>
      <c r="C4" s="2">
        <f t="shared" ca="1" si="0"/>
        <v>1.6801129426129424E-3</v>
      </c>
      <c r="D4" s="2">
        <f t="shared" ca="1" si="1"/>
        <v>1.5767000746167411E-3</v>
      </c>
      <c r="E4" s="2">
        <f t="shared" ca="1" si="2"/>
        <v>1.4732872066205399E-3</v>
      </c>
      <c r="F4" s="2">
        <f t="shared" si="3"/>
        <v>1.3698743386243385E-3</v>
      </c>
      <c r="G4" s="2">
        <f t="shared" ca="1" si="4"/>
        <v>1.2664614706281371E-3</v>
      </c>
      <c r="H4" s="2">
        <f t="shared" ca="1" si="5"/>
        <v>1.163048602631936E-3</v>
      </c>
      <c r="I4" s="2">
        <f t="shared" ca="1" si="6"/>
        <v>1.0596357346357346E-3</v>
      </c>
      <c r="J4">
        <f t="shared" ca="1" si="8"/>
        <v>1.3078703703703705E-3</v>
      </c>
      <c r="K4" s="2">
        <f t="shared" ca="1" si="9"/>
        <v>8.1018518518518462E-5</v>
      </c>
      <c r="L4" s="2">
        <f t="shared" ca="1" si="10"/>
        <v>3.8103365384615378E-4</v>
      </c>
      <c r="M4" s="2">
        <f t="shared" ca="1" si="11"/>
        <v>2.9289945394112059E-4</v>
      </c>
      <c r="N4" s="2">
        <f t="shared" ca="1" si="12"/>
        <v>2.0476525403608734E-4</v>
      </c>
      <c r="O4" s="2">
        <f t="shared" ca="1" si="7"/>
        <v>1.1663105413105412E-4</v>
      </c>
      <c r="P4" s="2">
        <f t="shared" ca="1" si="13"/>
        <v>2.8496854226020898E-5</v>
      </c>
      <c r="Q4" s="2">
        <f t="shared" ca="1" si="14"/>
        <v>0</v>
      </c>
      <c r="R4" s="2">
        <v>0</v>
      </c>
    </row>
    <row r="5" spans="1:18" ht="14.1" customHeight="1" x14ac:dyDescent="0.25">
      <c r="A5" s="4">
        <v>42278</v>
      </c>
      <c r="B5" s="3">
        <v>1.5740740740740741E-3</v>
      </c>
      <c r="C5" s="2">
        <f t="shared" ca="1" si="0"/>
        <v>1.6801129426129424E-3</v>
      </c>
      <c r="D5" s="2">
        <f t="shared" ca="1" si="1"/>
        <v>1.5767000746167411E-3</v>
      </c>
      <c r="E5" s="2">
        <f t="shared" ca="1" si="2"/>
        <v>1.4732872066205399E-3</v>
      </c>
      <c r="F5" s="2">
        <f t="shared" si="3"/>
        <v>1.3698743386243385E-3</v>
      </c>
      <c r="G5" s="2">
        <f t="shared" ca="1" si="4"/>
        <v>1.2664614706281371E-3</v>
      </c>
      <c r="H5" s="2">
        <f t="shared" ca="1" si="5"/>
        <v>1.163048602631936E-3</v>
      </c>
      <c r="I5" s="2">
        <f t="shared" ca="1" si="6"/>
        <v>1.0596357346357346E-3</v>
      </c>
      <c r="J5">
        <f t="shared" ca="1" si="8"/>
        <v>1.5740740740740741E-3</v>
      </c>
      <c r="K5" s="2">
        <f t="shared" ca="1" si="9"/>
        <v>2.6620370370370361E-4</v>
      </c>
      <c r="L5" s="2">
        <f t="shared" ca="1" si="10"/>
        <v>3.8103365384615378E-4</v>
      </c>
      <c r="M5" s="2">
        <f t="shared" ca="1" si="11"/>
        <v>2.9289945394112059E-4</v>
      </c>
      <c r="N5" s="2">
        <f t="shared" ca="1" si="12"/>
        <v>2.0476525403608734E-4</v>
      </c>
      <c r="O5" s="2">
        <f t="shared" ca="1" si="7"/>
        <v>1.1663105413105412E-4</v>
      </c>
      <c r="P5" s="2">
        <f t="shared" ca="1" si="13"/>
        <v>2.8496854226020898E-5</v>
      </c>
      <c r="Q5" s="2">
        <f t="shared" ca="1" si="14"/>
        <v>0</v>
      </c>
      <c r="R5" s="2">
        <v>0</v>
      </c>
    </row>
    <row r="6" spans="1:18" ht="14.1" customHeight="1" x14ac:dyDescent="0.25">
      <c r="A6" s="4">
        <v>42309</v>
      </c>
      <c r="B6" s="3">
        <v>1.4120370370370369E-3</v>
      </c>
      <c r="C6" s="2">
        <f t="shared" ca="1" si="0"/>
        <v>1.6801129426129424E-3</v>
      </c>
      <c r="D6" s="2">
        <f t="shared" ca="1" si="1"/>
        <v>1.5767000746167411E-3</v>
      </c>
      <c r="E6" s="2">
        <f t="shared" ca="1" si="2"/>
        <v>1.4732872066205399E-3</v>
      </c>
      <c r="F6" s="2">
        <f t="shared" si="3"/>
        <v>1.3698743386243385E-3</v>
      </c>
      <c r="G6" s="2">
        <f t="shared" ca="1" si="4"/>
        <v>1.2664614706281371E-3</v>
      </c>
      <c r="H6" s="2">
        <f t="shared" ca="1" si="5"/>
        <v>1.163048602631936E-3</v>
      </c>
      <c r="I6" s="2">
        <f t="shared" ca="1" si="6"/>
        <v>1.0596357346357346E-3</v>
      </c>
      <c r="J6">
        <f t="shared" ca="1" si="8"/>
        <v>1.4120370370370369E-3</v>
      </c>
      <c r="K6" s="2">
        <f t="shared" ca="1" si="9"/>
        <v>1.6203703703703714E-4</v>
      </c>
      <c r="L6" s="2">
        <f t="shared" ca="1" si="10"/>
        <v>3.8103365384615378E-4</v>
      </c>
      <c r="M6" s="2">
        <f t="shared" ca="1" si="11"/>
        <v>2.9289945394112059E-4</v>
      </c>
      <c r="N6" s="2">
        <f t="shared" ca="1" si="12"/>
        <v>2.0476525403608734E-4</v>
      </c>
      <c r="O6" s="2">
        <f t="shared" ca="1" si="7"/>
        <v>1.1663105413105412E-4</v>
      </c>
      <c r="P6" s="2">
        <f t="shared" ca="1" si="13"/>
        <v>2.8496854226020898E-5</v>
      </c>
      <c r="Q6" s="2">
        <f t="shared" ca="1" si="14"/>
        <v>0</v>
      </c>
      <c r="R6" s="2">
        <v>0</v>
      </c>
    </row>
    <row r="7" spans="1:18" ht="14.1" customHeight="1" x14ac:dyDescent="0.25">
      <c r="A7" s="4">
        <v>42339</v>
      </c>
      <c r="B7" s="3">
        <v>1.3194444444444443E-3</v>
      </c>
      <c r="C7" s="2">
        <f t="shared" ca="1" si="0"/>
        <v>1.6801129426129424E-3</v>
      </c>
      <c r="D7" s="2">
        <f t="shared" ca="1" si="1"/>
        <v>1.5767000746167411E-3</v>
      </c>
      <c r="E7" s="2">
        <f t="shared" ca="1" si="2"/>
        <v>1.4732872066205399E-3</v>
      </c>
      <c r="F7" s="2">
        <f t="shared" si="3"/>
        <v>1.3698743386243385E-3</v>
      </c>
      <c r="G7" s="2">
        <f t="shared" ca="1" si="4"/>
        <v>1.2664614706281371E-3</v>
      </c>
      <c r="H7" s="2">
        <f t="shared" ca="1" si="5"/>
        <v>1.163048602631936E-3</v>
      </c>
      <c r="I7" s="2">
        <f t="shared" ca="1" si="6"/>
        <v>1.0596357346357346E-3</v>
      </c>
      <c r="J7">
        <f t="shared" ca="1" si="8"/>
        <v>1.3194444444444443E-3</v>
      </c>
      <c r="K7" s="2">
        <f t="shared" ca="1" si="9"/>
        <v>9.2592592592592683E-5</v>
      </c>
      <c r="L7" s="2">
        <f t="shared" ca="1" si="10"/>
        <v>3.8103365384615378E-4</v>
      </c>
      <c r="M7" s="2">
        <f t="shared" ca="1" si="11"/>
        <v>2.9289945394112059E-4</v>
      </c>
      <c r="N7" s="2">
        <f t="shared" ca="1" si="12"/>
        <v>2.0476525403608734E-4</v>
      </c>
      <c r="O7" s="2">
        <f t="shared" ca="1" si="7"/>
        <v>1.1663105413105412E-4</v>
      </c>
      <c r="P7" s="2">
        <f t="shared" ca="1" si="13"/>
        <v>2.8496854226020898E-5</v>
      </c>
      <c r="Q7" s="2">
        <f t="shared" ca="1" si="14"/>
        <v>0</v>
      </c>
      <c r="R7" s="2">
        <v>0</v>
      </c>
    </row>
    <row r="8" spans="1:18" ht="14.1" customHeight="1" x14ac:dyDescent="0.25">
      <c r="A8" s="4">
        <v>42370</v>
      </c>
      <c r="B8" s="3">
        <v>1.4004629629629629E-3</v>
      </c>
      <c r="C8" s="2">
        <f t="shared" ca="1" si="0"/>
        <v>1.6801129426129424E-3</v>
      </c>
      <c r="D8" s="2">
        <f t="shared" ca="1" si="1"/>
        <v>1.5767000746167411E-3</v>
      </c>
      <c r="E8" s="2">
        <f t="shared" ca="1" si="2"/>
        <v>1.4732872066205399E-3</v>
      </c>
      <c r="F8" s="2">
        <f t="shared" si="3"/>
        <v>1.3698743386243385E-3</v>
      </c>
      <c r="G8" s="2">
        <f t="shared" ca="1" si="4"/>
        <v>1.2664614706281371E-3</v>
      </c>
      <c r="H8" s="2">
        <f t="shared" ca="1" si="5"/>
        <v>1.163048602631936E-3</v>
      </c>
      <c r="I8" s="2">
        <f t="shared" ca="1" si="6"/>
        <v>1.0596357346357346E-3</v>
      </c>
      <c r="J8">
        <f t="shared" ca="1" si="8"/>
        <v>1.4004629629629629E-3</v>
      </c>
      <c r="K8" s="2">
        <f t="shared" ca="1" si="9"/>
        <v>8.1018518518518679E-5</v>
      </c>
      <c r="L8" s="2">
        <f t="shared" ca="1" si="10"/>
        <v>3.8103365384615378E-4</v>
      </c>
      <c r="M8" s="2">
        <f t="shared" ca="1" si="11"/>
        <v>2.9289945394112059E-4</v>
      </c>
      <c r="N8" s="2">
        <f t="shared" ca="1" si="12"/>
        <v>2.0476525403608734E-4</v>
      </c>
      <c r="O8" s="2">
        <f t="shared" ca="1" si="7"/>
        <v>1.1663105413105412E-4</v>
      </c>
      <c r="P8" s="2">
        <f t="shared" ca="1" si="13"/>
        <v>2.8496854226020898E-5</v>
      </c>
      <c r="Q8" s="2">
        <f t="shared" ca="1" si="14"/>
        <v>0</v>
      </c>
      <c r="R8" s="2">
        <v>0</v>
      </c>
    </row>
    <row r="9" spans="1:18" ht="14.1" customHeight="1" x14ac:dyDescent="0.25">
      <c r="A9" s="4">
        <v>42401</v>
      </c>
      <c r="B9" s="3">
        <v>1.2268518518518518E-3</v>
      </c>
      <c r="C9" s="2">
        <f t="shared" ca="1" si="0"/>
        <v>1.6801129426129424E-3</v>
      </c>
      <c r="D9" s="2">
        <f t="shared" ca="1" si="1"/>
        <v>1.5767000746167411E-3</v>
      </c>
      <c r="E9" s="2">
        <f t="shared" ca="1" si="2"/>
        <v>1.4732872066205399E-3</v>
      </c>
      <c r="F9" s="2">
        <f t="shared" si="3"/>
        <v>1.3698743386243385E-3</v>
      </c>
      <c r="G9" s="2">
        <f t="shared" ca="1" si="4"/>
        <v>1.2664614706281371E-3</v>
      </c>
      <c r="H9" s="2">
        <f t="shared" ca="1" si="5"/>
        <v>1.163048602631936E-3</v>
      </c>
      <c r="I9" s="2">
        <f t="shared" ca="1" si="6"/>
        <v>1.0596357346357346E-3</v>
      </c>
      <c r="J9">
        <f t="shared" ca="1" si="8"/>
        <v>1.2268518518518518E-3</v>
      </c>
      <c r="K9" s="2">
        <f t="shared" ca="1" si="9"/>
        <v>1.7361111111111114E-4</v>
      </c>
      <c r="L9" s="2">
        <f t="shared" ca="1" si="10"/>
        <v>3.8103365384615378E-4</v>
      </c>
      <c r="M9" s="2">
        <f t="shared" ca="1" si="11"/>
        <v>2.9289945394112059E-4</v>
      </c>
      <c r="N9" s="2">
        <f t="shared" ca="1" si="12"/>
        <v>2.0476525403608734E-4</v>
      </c>
      <c r="O9" s="2">
        <f t="shared" ca="1" si="7"/>
        <v>1.1663105413105412E-4</v>
      </c>
      <c r="P9" s="2">
        <f t="shared" ca="1" si="13"/>
        <v>2.8496854226020898E-5</v>
      </c>
      <c r="Q9" s="2">
        <f t="shared" ca="1" si="14"/>
        <v>0</v>
      </c>
      <c r="R9" s="2">
        <v>0</v>
      </c>
    </row>
    <row r="10" spans="1:18" ht="14.1" customHeight="1" x14ac:dyDescent="0.25">
      <c r="A10" s="4">
        <v>42430</v>
      </c>
      <c r="B10" s="3">
        <v>1.4004629629629629E-3</v>
      </c>
      <c r="C10" s="2">
        <f t="shared" ca="1" si="0"/>
        <v>1.6801129426129424E-3</v>
      </c>
      <c r="D10" s="2">
        <f t="shared" ca="1" si="1"/>
        <v>1.5767000746167411E-3</v>
      </c>
      <c r="E10" s="2">
        <f t="shared" ca="1" si="2"/>
        <v>1.4732872066205399E-3</v>
      </c>
      <c r="F10" s="2">
        <f t="shared" si="3"/>
        <v>1.3698743386243385E-3</v>
      </c>
      <c r="G10" s="2">
        <f t="shared" ca="1" si="4"/>
        <v>1.2664614706281371E-3</v>
      </c>
      <c r="H10" s="2">
        <f t="shared" ca="1" si="5"/>
        <v>1.163048602631936E-3</v>
      </c>
      <c r="I10" s="2">
        <f t="shared" ca="1" si="6"/>
        <v>1.0596357346357346E-3</v>
      </c>
      <c r="J10">
        <f t="shared" ca="1" si="8"/>
        <v>1.4004629629629629E-3</v>
      </c>
      <c r="K10" s="2">
        <f t="shared" ca="1" si="9"/>
        <v>1.7361111111111114E-4</v>
      </c>
      <c r="L10" s="2">
        <f t="shared" ca="1" si="10"/>
        <v>3.8103365384615378E-4</v>
      </c>
      <c r="M10" s="2">
        <f t="shared" ca="1" si="11"/>
        <v>2.9289945394112059E-4</v>
      </c>
      <c r="N10" s="2">
        <f t="shared" ca="1" si="12"/>
        <v>2.0476525403608734E-4</v>
      </c>
      <c r="O10" s="2">
        <f t="shared" ca="1" si="7"/>
        <v>1.1663105413105412E-4</v>
      </c>
      <c r="P10" s="2">
        <f t="shared" ca="1" si="13"/>
        <v>2.8496854226020898E-5</v>
      </c>
      <c r="Q10" s="2">
        <f t="shared" ca="1" si="14"/>
        <v>0</v>
      </c>
      <c r="R10" s="2">
        <v>0</v>
      </c>
    </row>
    <row r="11" spans="1:18" ht="14.1" customHeight="1" x14ac:dyDescent="0.25">
      <c r="A11" s="4">
        <v>42461</v>
      </c>
      <c r="B11" s="3">
        <v>1.423611111111111E-3</v>
      </c>
      <c r="C11" s="2">
        <f t="shared" ca="1" si="0"/>
        <v>1.6801129426129424E-3</v>
      </c>
      <c r="D11" s="2">
        <f t="shared" ca="1" si="1"/>
        <v>1.5767000746167411E-3</v>
      </c>
      <c r="E11" s="2">
        <f t="shared" ca="1" si="2"/>
        <v>1.4732872066205399E-3</v>
      </c>
      <c r="F11" s="2">
        <f t="shared" si="3"/>
        <v>1.3698743386243385E-3</v>
      </c>
      <c r="G11" s="2">
        <f t="shared" ca="1" si="4"/>
        <v>1.2664614706281371E-3</v>
      </c>
      <c r="H11" s="2">
        <f t="shared" ca="1" si="5"/>
        <v>1.163048602631936E-3</v>
      </c>
      <c r="I11" s="2">
        <f t="shared" ca="1" si="6"/>
        <v>1.0596357346357346E-3</v>
      </c>
      <c r="J11">
        <f t="shared" ca="1" si="8"/>
        <v>1.423611111111111E-3</v>
      </c>
      <c r="K11" s="2">
        <f t="shared" ca="1" si="9"/>
        <v>2.3148148148148008E-5</v>
      </c>
      <c r="L11" s="2">
        <f t="shared" ca="1" si="10"/>
        <v>3.8103365384615378E-4</v>
      </c>
      <c r="M11" s="2">
        <f t="shared" ca="1" si="11"/>
        <v>2.9289945394112059E-4</v>
      </c>
      <c r="N11" s="2">
        <f t="shared" ca="1" si="12"/>
        <v>2.0476525403608734E-4</v>
      </c>
      <c r="O11" s="2">
        <f t="shared" ca="1" si="7"/>
        <v>1.1663105413105412E-4</v>
      </c>
      <c r="P11" s="2">
        <f t="shared" ca="1" si="13"/>
        <v>2.8496854226020898E-5</v>
      </c>
      <c r="Q11" s="2">
        <f t="shared" ca="1" si="14"/>
        <v>0</v>
      </c>
      <c r="R11" s="2">
        <v>0</v>
      </c>
    </row>
    <row r="12" spans="1:18" ht="14.1" customHeight="1" x14ac:dyDescent="0.25">
      <c r="A12" s="4">
        <v>42491</v>
      </c>
      <c r="B12" s="3">
        <v>1.2847222222222223E-3</v>
      </c>
      <c r="C12" s="2">
        <f t="shared" ca="1" si="0"/>
        <v>1.6801129426129424E-3</v>
      </c>
      <c r="D12" s="2">
        <f t="shared" ca="1" si="1"/>
        <v>1.5767000746167411E-3</v>
      </c>
      <c r="E12" s="2">
        <f t="shared" ca="1" si="2"/>
        <v>1.4732872066205399E-3</v>
      </c>
      <c r="F12" s="2">
        <f t="shared" si="3"/>
        <v>1.3698743386243385E-3</v>
      </c>
      <c r="G12" s="2">
        <f t="shared" ca="1" si="4"/>
        <v>1.2664614706281371E-3</v>
      </c>
      <c r="H12" s="2">
        <f t="shared" ca="1" si="5"/>
        <v>1.163048602631936E-3</v>
      </c>
      <c r="I12" s="2">
        <f t="shared" ca="1" si="6"/>
        <v>1.0596357346357346E-3</v>
      </c>
      <c r="J12">
        <f t="shared" ca="1" si="8"/>
        <v>1.2847222222222223E-3</v>
      </c>
      <c r="K12" s="2">
        <f t="shared" ca="1" si="9"/>
        <v>1.388888888888887E-4</v>
      </c>
      <c r="L12" s="2">
        <f t="shared" ca="1" si="10"/>
        <v>3.8103365384615378E-4</v>
      </c>
      <c r="M12" s="2">
        <f t="shared" ca="1" si="11"/>
        <v>2.9289945394112059E-4</v>
      </c>
      <c r="N12" s="2">
        <f t="shared" ca="1" si="12"/>
        <v>2.0476525403608734E-4</v>
      </c>
      <c r="O12" s="2">
        <f t="shared" ca="1" si="7"/>
        <v>1.1663105413105412E-4</v>
      </c>
      <c r="P12" s="2">
        <f t="shared" ca="1" si="13"/>
        <v>2.8496854226020898E-5</v>
      </c>
      <c r="Q12" s="2">
        <f t="shared" ca="1" si="14"/>
        <v>0</v>
      </c>
      <c r="R12" s="2">
        <v>0</v>
      </c>
    </row>
    <row r="13" spans="1:18" ht="14.1" customHeight="1" x14ac:dyDescent="0.25">
      <c r="A13" s="4">
        <v>42522</v>
      </c>
      <c r="B13" s="3">
        <v>1.3888888888888889E-3</v>
      </c>
      <c r="C13" s="2">
        <f t="shared" ca="1" si="0"/>
        <v>1.6801129426129424E-3</v>
      </c>
      <c r="D13" s="2">
        <f t="shared" ca="1" si="1"/>
        <v>1.5767000746167411E-3</v>
      </c>
      <c r="E13" s="2">
        <f t="shared" ca="1" si="2"/>
        <v>1.4732872066205399E-3</v>
      </c>
      <c r="F13" s="2">
        <f t="shared" si="3"/>
        <v>1.3698743386243385E-3</v>
      </c>
      <c r="G13" s="2">
        <f t="shared" ca="1" si="4"/>
        <v>1.2664614706281371E-3</v>
      </c>
      <c r="H13" s="2">
        <f t="shared" ca="1" si="5"/>
        <v>1.163048602631936E-3</v>
      </c>
      <c r="I13" s="2">
        <f t="shared" ca="1" si="6"/>
        <v>1.0596357346357346E-3</v>
      </c>
      <c r="J13">
        <f t="shared" ca="1" si="8"/>
        <v>1.3888888888888889E-3</v>
      </c>
      <c r="K13" s="2">
        <f t="shared" ca="1" si="9"/>
        <v>1.0416666666666669E-4</v>
      </c>
      <c r="L13" s="2">
        <f t="shared" ca="1" si="10"/>
        <v>3.8103365384615378E-4</v>
      </c>
      <c r="M13" s="2">
        <f t="shared" ca="1" si="11"/>
        <v>2.9289945394112059E-4</v>
      </c>
      <c r="N13" s="2">
        <f t="shared" ca="1" si="12"/>
        <v>2.0476525403608734E-4</v>
      </c>
      <c r="O13" s="2">
        <f t="shared" ca="1" si="7"/>
        <v>1.1663105413105412E-4</v>
      </c>
      <c r="P13" s="2">
        <f t="shared" ca="1" si="13"/>
        <v>2.8496854226020898E-5</v>
      </c>
      <c r="Q13" s="2">
        <f t="shared" ca="1" si="14"/>
        <v>0</v>
      </c>
      <c r="R13" s="2">
        <v>0</v>
      </c>
    </row>
    <row r="14" spans="1:18" ht="14.1" customHeight="1" x14ac:dyDescent="0.25">
      <c r="A14" s="4">
        <v>42552</v>
      </c>
      <c r="B14" s="3">
        <v>1.3078703703703705E-3</v>
      </c>
      <c r="C14" s="2">
        <f t="shared" ca="1" si="0"/>
        <v>1.6801129426129424E-3</v>
      </c>
      <c r="D14" s="2">
        <f t="shared" ca="1" si="1"/>
        <v>1.5767000746167411E-3</v>
      </c>
      <c r="E14" s="2">
        <f t="shared" ca="1" si="2"/>
        <v>1.4732872066205399E-3</v>
      </c>
      <c r="F14" s="2">
        <f t="shared" si="3"/>
        <v>1.3698743386243385E-3</v>
      </c>
      <c r="G14" s="2">
        <f t="shared" ca="1" si="4"/>
        <v>1.2664614706281371E-3</v>
      </c>
      <c r="H14" s="2">
        <f t="shared" ca="1" si="5"/>
        <v>1.163048602631936E-3</v>
      </c>
      <c r="I14" s="2">
        <f t="shared" ca="1" si="6"/>
        <v>1.0596357346357346E-3</v>
      </c>
      <c r="J14">
        <f t="shared" ca="1" si="8"/>
        <v>1.3078703703703705E-3</v>
      </c>
      <c r="K14" s="2">
        <f t="shared" ca="1" si="9"/>
        <v>8.1018518518518462E-5</v>
      </c>
      <c r="L14" s="2">
        <f t="shared" ca="1" si="10"/>
        <v>3.8103365384615378E-4</v>
      </c>
      <c r="M14" s="2">
        <f t="shared" ca="1" si="11"/>
        <v>2.9289945394112059E-4</v>
      </c>
      <c r="N14" s="2">
        <f t="shared" ca="1" si="12"/>
        <v>2.0476525403608734E-4</v>
      </c>
      <c r="O14" s="2">
        <f t="shared" ca="1" si="7"/>
        <v>1.1663105413105412E-4</v>
      </c>
      <c r="P14" s="2">
        <f t="shared" ca="1" si="13"/>
        <v>2.8496854226020898E-5</v>
      </c>
      <c r="Q14" s="2">
        <f t="shared" ca="1" si="14"/>
        <v>0</v>
      </c>
      <c r="R14" s="2">
        <v>0</v>
      </c>
    </row>
    <row r="15" spans="1:18" ht="14.1" customHeight="1" x14ac:dyDescent="0.25">
      <c r="A15" s="4">
        <v>42583</v>
      </c>
      <c r="B15" s="3">
        <v>1.261574074074074E-3</v>
      </c>
      <c r="C15" s="2">
        <f t="shared" ca="1" si="0"/>
        <v>1.6801129426129424E-3</v>
      </c>
      <c r="D15" s="2">
        <f t="shared" ca="1" si="1"/>
        <v>1.5767000746167411E-3</v>
      </c>
      <c r="E15" s="2">
        <f t="shared" ca="1" si="2"/>
        <v>1.4732872066205399E-3</v>
      </c>
      <c r="F15" s="2">
        <f t="shared" si="3"/>
        <v>1.3698743386243385E-3</v>
      </c>
      <c r="G15" s="2">
        <f t="shared" ca="1" si="4"/>
        <v>1.2664614706281371E-3</v>
      </c>
      <c r="H15" s="2">
        <f t="shared" ca="1" si="5"/>
        <v>1.163048602631936E-3</v>
      </c>
      <c r="I15" s="2">
        <f t="shared" ca="1" si="6"/>
        <v>1.0596357346357346E-3</v>
      </c>
      <c r="J15">
        <f t="shared" ca="1" si="8"/>
        <v>1.261574074074074E-3</v>
      </c>
      <c r="K15" s="2">
        <f t="shared" ca="1" si="9"/>
        <v>4.629629629629645E-5</v>
      </c>
      <c r="L15" s="2">
        <f t="shared" ca="1" si="10"/>
        <v>3.8103365384615378E-4</v>
      </c>
      <c r="M15" s="2">
        <f t="shared" ca="1" si="11"/>
        <v>2.9289945394112059E-4</v>
      </c>
      <c r="N15" s="2">
        <f t="shared" ca="1" si="12"/>
        <v>2.0476525403608734E-4</v>
      </c>
      <c r="O15" s="2">
        <f t="shared" ca="1" si="7"/>
        <v>1.1663105413105412E-4</v>
      </c>
      <c r="P15" s="2">
        <f t="shared" ca="1" si="13"/>
        <v>2.8496854226020898E-5</v>
      </c>
      <c r="Q15" s="2">
        <f t="shared" ca="1" si="14"/>
        <v>0</v>
      </c>
      <c r="R15" s="2">
        <v>0</v>
      </c>
    </row>
    <row r="16" spans="1:18" ht="14.1" customHeight="1" x14ac:dyDescent="0.25">
      <c r="J16">
        <f t="shared" ca="1" si="8"/>
        <v>1.261574074074074E-3</v>
      </c>
    </row>
    <row r="17" spans="1:18" ht="14.1" customHeight="1" x14ac:dyDescent="0.25">
      <c r="A17" s="4">
        <v>42186</v>
      </c>
      <c r="B17" s="3">
        <v>1.4467592592592594E-3</v>
      </c>
      <c r="C17" s="2">
        <f t="shared" ref="C17:C30" ca="1" si="15">F17+2.66*O17</f>
        <v>1.6977843915343916E-3</v>
      </c>
      <c r="D17" s="2">
        <f t="shared" ref="D17:D30" ca="1" si="16">F17+(2/3)*2.66*O17</f>
        <v>1.5848985890652557E-3</v>
      </c>
      <c r="E17" s="2">
        <f t="shared" ref="E17:E30" ca="1" si="17">F17+(1/3)*2.66*O17</f>
        <v>1.47201278659612E-3</v>
      </c>
      <c r="F17" s="2">
        <f t="shared" ref="F17:F30" si="18">AVERAGE($B$17:$B$30)</f>
        <v>1.3591269841269841E-3</v>
      </c>
      <c r="G17" s="2">
        <f t="shared" ref="G17:G30" ca="1" si="19">F17-(1/3)*2.66*O17</f>
        <v>1.2462411816578482E-3</v>
      </c>
      <c r="H17" s="2">
        <f t="shared" ref="H17:H30" ca="1" si="20">F17-(2/3)*2.66*O17</f>
        <v>1.1333553791887125E-3</v>
      </c>
      <c r="I17" s="2">
        <f t="shared" ref="I17:I30" ca="1" si="21">F17-2.66*O17</f>
        <v>1.0204695767195766E-3</v>
      </c>
      <c r="J17">
        <f t="shared" ca="1" si="8"/>
        <v>1.4467592592592594E-3</v>
      </c>
      <c r="L17" s="2">
        <f t="shared" ref="L17:L30" ca="1" si="22">3.267*O17</f>
        <v>4.1593750000000013E-4</v>
      </c>
      <c r="M17" s="2">
        <f t="shared" ref="M17:M30" ca="1" si="23">(2/3)*(L17-O17)+O17</f>
        <v>3.1972993827160504E-4</v>
      </c>
      <c r="N17" s="2">
        <f t="shared" ref="N17:N30" ca="1" si="24">(1/3)*(L17-O17)+O17</f>
        <v>2.2352237654320995E-4</v>
      </c>
      <c r="O17" s="2">
        <f t="shared" ref="O17:O30" ca="1" si="25">AVERAGE($K$17:$K$30)</f>
        <v>1.2731481481481486E-4</v>
      </c>
      <c r="P17" s="2">
        <f t="shared" ref="P17:P30" ca="1" si="26">(MAX(O17-(1/3)*(L17-O17),0))</f>
        <v>3.1107253086419767E-5</v>
      </c>
      <c r="Q17" s="2">
        <f t="shared" ref="Q17:Q30" ca="1" si="27">MAX(O17-(2/3)*(L17-O17),0)</f>
        <v>0</v>
      </c>
      <c r="R17" s="2">
        <v>0</v>
      </c>
    </row>
    <row r="18" spans="1:18" ht="14.1" customHeight="1" x14ac:dyDescent="0.25">
      <c r="A18" s="4">
        <v>42217</v>
      </c>
      <c r="B18" s="3">
        <v>1.3888888888888889E-3</v>
      </c>
      <c r="C18" s="2">
        <f t="shared" ca="1" si="15"/>
        <v>1.6977843915343916E-3</v>
      </c>
      <c r="D18" s="2">
        <f t="shared" ca="1" si="16"/>
        <v>1.5848985890652557E-3</v>
      </c>
      <c r="E18" s="2">
        <f t="shared" ca="1" si="17"/>
        <v>1.47201278659612E-3</v>
      </c>
      <c r="F18" s="2">
        <f t="shared" si="18"/>
        <v>1.3591269841269841E-3</v>
      </c>
      <c r="G18" s="2">
        <f t="shared" ca="1" si="19"/>
        <v>1.2462411816578482E-3</v>
      </c>
      <c r="H18" s="2">
        <f t="shared" ca="1" si="20"/>
        <v>1.1333553791887125E-3</v>
      </c>
      <c r="I18" s="2">
        <f t="shared" ca="1" si="21"/>
        <v>1.0204695767195766E-3</v>
      </c>
      <c r="J18">
        <f t="shared" ca="1" si="8"/>
        <v>1.3888888888888889E-3</v>
      </c>
      <c r="K18" s="2">
        <f t="shared" ref="K18:K30" ca="1" si="28">IF(OR(OFFSET(K18,-1,-9,1,1)="",OFFSET(K18,0,-9,1,1)=""),"",IF(ISERROR(ABS(B18-OFFSET(K18,-1,-1,1,1))),"",ABS(B18-OFFSET(K18,-1,-1,1,1))))</f>
        <v>5.7870370370370454E-5</v>
      </c>
      <c r="L18" s="2">
        <f t="shared" ca="1" si="22"/>
        <v>4.1593750000000013E-4</v>
      </c>
      <c r="M18" s="2">
        <f t="shared" ca="1" si="23"/>
        <v>3.1972993827160504E-4</v>
      </c>
      <c r="N18" s="2">
        <f t="shared" ca="1" si="24"/>
        <v>2.2352237654320995E-4</v>
      </c>
      <c r="O18" s="2">
        <f t="shared" ca="1" si="25"/>
        <v>1.2731481481481486E-4</v>
      </c>
      <c r="P18" s="2">
        <f t="shared" ca="1" si="26"/>
        <v>3.1107253086419767E-5</v>
      </c>
      <c r="Q18" s="2">
        <f t="shared" ca="1" si="27"/>
        <v>0</v>
      </c>
      <c r="R18" s="2">
        <v>0</v>
      </c>
    </row>
    <row r="19" spans="1:18" ht="14.1" customHeight="1" x14ac:dyDescent="0.25">
      <c r="A19" s="4">
        <v>42248</v>
      </c>
      <c r="B19" s="3">
        <v>1.2962962962962963E-3</v>
      </c>
      <c r="C19" s="2">
        <f t="shared" ca="1" si="15"/>
        <v>1.6977843915343916E-3</v>
      </c>
      <c r="D19" s="2">
        <f t="shared" ca="1" si="16"/>
        <v>1.5848985890652557E-3</v>
      </c>
      <c r="E19" s="2">
        <f t="shared" ca="1" si="17"/>
        <v>1.47201278659612E-3</v>
      </c>
      <c r="F19" s="2">
        <f t="shared" si="18"/>
        <v>1.3591269841269841E-3</v>
      </c>
      <c r="G19" s="2">
        <f t="shared" ca="1" si="19"/>
        <v>1.2462411816578482E-3</v>
      </c>
      <c r="H19" s="2">
        <f t="shared" ca="1" si="20"/>
        <v>1.1333553791887125E-3</v>
      </c>
      <c r="I19" s="2">
        <f t="shared" ca="1" si="21"/>
        <v>1.0204695767195766E-3</v>
      </c>
      <c r="J19">
        <f t="shared" ca="1" si="8"/>
        <v>1.2962962962962963E-3</v>
      </c>
      <c r="K19" s="2">
        <f t="shared" ca="1" si="28"/>
        <v>9.2592592592592683E-5</v>
      </c>
      <c r="L19" s="2">
        <f t="shared" ca="1" si="22"/>
        <v>4.1593750000000013E-4</v>
      </c>
      <c r="M19" s="2">
        <f t="shared" ca="1" si="23"/>
        <v>3.1972993827160504E-4</v>
      </c>
      <c r="N19" s="2">
        <f t="shared" ca="1" si="24"/>
        <v>2.2352237654320995E-4</v>
      </c>
      <c r="O19" s="2">
        <f t="shared" ca="1" si="25"/>
        <v>1.2731481481481486E-4</v>
      </c>
      <c r="P19" s="2">
        <f t="shared" ca="1" si="26"/>
        <v>3.1107253086419767E-5</v>
      </c>
      <c r="Q19" s="2">
        <f t="shared" ca="1" si="27"/>
        <v>0</v>
      </c>
      <c r="R19" s="2">
        <v>0</v>
      </c>
    </row>
    <row r="20" spans="1:18" ht="14.1" customHeight="1" x14ac:dyDescent="0.25">
      <c r="A20" s="4">
        <v>42278</v>
      </c>
      <c r="B20" s="3">
        <v>1.4814814814814814E-3</v>
      </c>
      <c r="C20" s="2">
        <f t="shared" ca="1" si="15"/>
        <v>1.6977843915343916E-3</v>
      </c>
      <c r="D20" s="2">
        <f t="shared" ca="1" si="16"/>
        <v>1.5848985890652557E-3</v>
      </c>
      <c r="E20" s="2">
        <f t="shared" ca="1" si="17"/>
        <v>1.47201278659612E-3</v>
      </c>
      <c r="F20" s="2">
        <f t="shared" si="18"/>
        <v>1.3591269841269841E-3</v>
      </c>
      <c r="G20" s="2">
        <f t="shared" ca="1" si="19"/>
        <v>1.2462411816578482E-3</v>
      </c>
      <c r="H20" s="2">
        <f t="shared" ca="1" si="20"/>
        <v>1.1333553791887125E-3</v>
      </c>
      <c r="I20" s="2">
        <f t="shared" ca="1" si="21"/>
        <v>1.0204695767195766E-3</v>
      </c>
      <c r="J20">
        <f t="shared" ca="1" si="8"/>
        <v>1.4814814814814814E-3</v>
      </c>
      <c r="K20" s="2">
        <f t="shared" ca="1" si="28"/>
        <v>1.8518518518518515E-4</v>
      </c>
      <c r="L20" s="2">
        <f t="shared" ca="1" si="22"/>
        <v>4.1593750000000013E-4</v>
      </c>
      <c r="M20" s="2">
        <f t="shared" ca="1" si="23"/>
        <v>3.1972993827160504E-4</v>
      </c>
      <c r="N20" s="2">
        <f t="shared" ca="1" si="24"/>
        <v>2.2352237654320995E-4</v>
      </c>
      <c r="O20" s="2">
        <f t="shared" ca="1" si="25"/>
        <v>1.2731481481481486E-4</v>
      </c>
      <c r="P20" s="2">
        <f t="shared" ca="1" si="26"/>
        <v>3.1107253086419767E-5</v>
      </c>
      <c r="Q20" s="2">
        <f t="shared" ca="1" si="27"/>
        <v>0</v>
      </c>
      <c r="R20" s="2">
        <v>0</v>
      </c>
    </row>
    <row r="21" spans="1:18" ht="14.1" customHeight="1" x14ac:dyDescent="0.25">
      <c r="A21" s="4">
        <v>42309</v>
      </c>
      <c r="B21" s="3">
        <v>1.3657407407407409E-3</v>
      </c>
      <c r="C21" s="2">
        <f t="shared" ca="1" si="15"/>
        <v>1.6977843915343916E-3</v>
      </c>
      <c r="D21" s="2">
        <f t="shared" ca="1" si="16"/>
        <v>1.5848985890652557E-3</v>
      </c>
      <c r="E21" s="2">
        <f t="shared" ca="1" si="17"/>
        <v>1.47201278659612E-3</v>
      </c>
      <c r="F21" s="2">
        <f t="shared" si="18"/>
        <v>1.3591269841269841E-3</v>
      </c>
      <c r="G21" s="2">
        <f t="shared" ca="1" si="19"/>
        <v>1.2462411816578482E-3</v>
      </c>
      <c r="H21" s="2">
        <f t="shared" ca="1" si="20"/>
        <v>1.1333553791887125E-3</v>
      </c>
      <c r="I21" s="2">
        <f t="shared" ca="1" si="21"/>
        <v>1.0204695767195766E-3</v>
      </c>
      <c r="J21">
        <f t="shared" ca="1" si="8"/>
        <v>1.3657407407407409E-3</v>
      </c>
      <c r="K21" s="2">
        <f t="shared" ca="1" si="28"/>
        <v>1.1574074074074047E-4</v>
      </c>
      <c r="L21" s="2">
        <f t="shared" ca="1" si="22"/>
        <v>4.1593750000000013E-4</v>
      </c>
      <c r="M21" s="2">
        <f t="shared" ca="1" si="23"/>
        <v>3.1972993827160504E-4</v>
      </c>
      <c r="N21" s="2">
        <f t="shared" ca="1" si="24"/>
        <v>2.2352237654320995E-4</v>
      </c>
      <c r="O21" s="2">
        <f t="shared" ca="1" si="25"/>
        <v>1.2731481481481486E-4</v>
      </c>
      <c r="P21" s="2">
        <f t="shared" ca="1" si="26"/>
        <v>3.1107253086419767E-5</v>
      </c>
      <c r="Q21" s="2">
        <f t="shared" ca="1" si="27"/>
        <v>0</v>
      </c>
      <c r="R21" s="2">
        <v>0</v>
      </c>
    </row>
    <row r="22" spans="1:18" ht="14.1" customHeight="1" x14ac:dyDescent="0.25">
      <c r="A22" s="4">
        <v>42339</v>
      </c>
      <c r="B22" s="3">
        <v>1.4351851851851854E-3</v>
      </c>
      <c r="C22" s="2">
        <f t="shared" ca="1" si="15"/>
        <v>1.6977843915343916E-3</v>
      </c>
      <c r="D22" s="2">
        <f t="shared" ca="1" si="16"/>
        <v>1.5848985890652557E-3</v>
      </c>
      <c r="E22" s="2">
        <f t="shared" ca="1" si="17"/>
        <v>1.47201278659612E-3</v>
      </c>
      <c r="F22" s="2">
        <f t="shared" si="18"/>
        <v>1.3591269841269841E-3</v>
      </c>
      <c r="G22" s="2">
        <f t="shared" ca="1" si="19"/>
        <v>1.2462411816578482E-3</v>
      </c>
      <c r="H22" s="2">
        <f t="shared" ca="1" si="20"/>
        <v>1.1333553791887125E-3</v>
      </c>
      <c r="I22" s="2">
        <f t="shared" ca="1" si="21"/>
        <v>1.0204695767195766E-3</v>
      </c>
      <c r="J22">
        <f t="shared" ca="1" si="8"/>
        <v>1.4351851851851854E-3</v>
      </c>
      <c r="K22" s="2">
        <f t="shared" ca="1" si="28"/>
        <v>6.9444444444444458E-5</v>
      </c>
      <c r="L22" s="2">
        <f t="shared" ca="1" si="22"/>
        <v>4.1593750000000013E-4</v>
      </c>
      <c r="M22" s="2">
        <f t="shared" ca="1" si="23"/>
        <v>3.1972993827160504E-4</v>
      </c>
      <c r="N22" s="2">
        <f t="shared" ca="1" si="24"/>
        <v>2.2352237654320995E-4</v>
      </c>
      <c r="O22" s="2">
        <f t="shared" ca="1" si="25"/>
        <v>1.2731481481481486E-4</v>
      </c>
      <c r="P22" s="2">
        <f t="shared" ca="1" si="26"/>
        <v>3.1107253086419767E-5</v>
      </c>
      <c r="Q22" s="2">
        <f t="shared" ca="1" si="27"/>
        <v>0</v>
      </c>
      <c r="R22" s="2">
        <v>0</v>
      </c>
    </row>
    <row r="23" spans="1:18" ht="14.1" customHeight="1" x14ac:dyDescent="0.25">
      <c r="A23" s="4">
        <v>42370</v>
      </c>
      <c r="B23" s="3">
        <v>1.3541666666666667E-3</v>
      </c>
      <c r="C23" s="2">
        <f t="shared" ca="1" si="15"/>
        <v>1.6977843915343916E-3</v>
      </c>
      <c r="D23" s="2">
        <f t="shared" ca="1" si="16"/>
        <v>1.5848985890652557E-3</v>
      </c>
      <c r="E23" s="2">
        <f t="shared" ca="1" si="17"/>
        <v>1.47201278659612E-3</v>
      </c>
      <c r="F23" s="2">
        <f t="shared" si="18"/>
        <v>1.3591269841269841E-3</v>
      </c>
      <c r="G23" s="2">
        <f t="shared" ca="1" si="19"/>
        <v>1.2462411816578482E-3</v>
      </c>
      <c r="H23" s="2">
        <f t="shared" ca="1" si="20"/>
        <v>1.1333553791887125E-3</v>
      </c>
      <c r="I23" s="2">
        <f t="shared" ca="1" si="21"/>
        <v>1.0204695767195766E-3</v>
      </c>
      <c r="J23">
        <f t="shared" ca="1" si="8"/>
        <v>1.3541666666666667E-3</v>
      </c>
      <c r="K23" s="2">
        <f t="shared" ca="1" si="28"/>
        <v>8.1018518518518679E-5</v>
      </c>
      <c r="L23" s="2">
        <f t="shared" ca="1" si="22"/>
        <v>4.1593750000000013E-4</v>
      </c>
      <c r="M23" s="2">
        <f t="shared" ca="1" si="23"/>
        <v>3.1972993827160504E-4</v>
      </c>
      <c r="N23" s="2">
        <f t="shared" ca="1" si="24"/>
        <v>2.2352237654320995E-4</v>
      </c>
      <c r="O23" s="2">
        <f t="shared" ca="1" si="25"/>
        <v>1.2731481481481486E-4</v>
      </c>
      <c r="P23" s="2">
        <f t="shared" ca="1" si="26"/>
        <v>3.1107253086419767E-5</v>
      </c>
      <c r="Q23" s="2">
        <f t="shared" ca="1" si="27"/>
        <v>0</v>
      </c>
      <c r="R23" s="2">
        <v>0</v>
      </c>
    </row>
    <row r="24" spans="1:18" ht="14.1" customHeight="1" x14ac:dyDescent="0.25">
      <c r="A24" s="4">
        <v>42401</v>
      </c>
      <c r="B24" s="3">
        <v>1.1921296296296296E-3</v>
      </c>
      <c r="C24" s="2">
        <f t="shared" ca="1" si="15"/>
        <v>1.6977843915343916E-3</v>
      </c>
      <c r="D24" s="2">
        <f t="shared" ca="1" si="16"/>
        <v>1.5848985890652557E-3</v>
      </c>
      <c r="E24" s="2">
        <f t="shared" ca="1" si="17"/>
        <v>1.47201278659612E-3</v>
      </c>
      <c r="F24" s="2">
        <f t="shared" si="18"/>
        <v>1.3591269841269841E-3</v>
      </c>
      <c r="G24" s="2">
        <f t="shared" ca="1" si="19"/>
        <v>1.2462411816578482E-3</v>
      </c>
      <c r="H24" s="2">
        <f t="shared" ca="1" si="20"/>
        <v>1.1333553791887125E-3</v>
      </c>
      <c r="I24" s="2">
        <f t="shared" ca="1" si="21"/>
        <v>1.0204695767195766E-3</v>
      </c>
      <c r="J24">
        <f t="shared" ca="1" si="8"/>
        <v>1.1921296296296296E-3</v>
      </c>
      <c r="K24" s="2">
        <f t="shared" ca="1" si="28"/>
        <v>1.6203703703703714E-4</v>
      </c>
      <c r="L24" s="2">
        <f t="shared" ca="1" si="22"/>
        <v>4.1593750000000013E-4</v>
      </c>
      <c r="M24" s="2">
        <f t="shared" ca="1" si="23"/>
        <v>3.1972993827160504E-4</v>
      </c>
      <c r="N24" s="2">
        <f t="shared" ca="1" si="24"/>
        <v>2.2352237654320995E-4</v>
      </c>
      <c r="O24" s="2">
        <f t="shared" ca="1" si="25"/>
        <v>1.2731481481481486E-4</v>
      </c>
      <c r="P24" s="2">
        <f t="shared" ca="1" si="26"/>
        <v>3.1107253086419767E-5</v>
      </c>
      <c r="Q24" s="2">
        <f t="shared" ca="1" si="27"/>
        <v>0</v>
      </c>
      <c r="R24" s="2">
        <v>0</v>
      </c>
    </row>
    <row r="25" spans="1:18" ht="14.1" customHeight="1" x14ac:dyDescent="0.25">
      <c r="A25" s="4">
        <v>42430</v>
      </c>
      <c r="B25" s="3">
        <v>1.4467592592592594E-3</v>
      </c>
      <c r="C25" s="2">
        <f t="shared" ca="1" si="15"/>
        <v>1.6977843915343916E-3</v>
      </c>
      <c r="D25" s="2">
        <f t="shared" ca="1" si="16"/>
        <v>1.5848985890652557E-3</v>
      </c>
      <c r="E25" s="2">
        <f t="shared" ca="1" si="17"/>
        <v>1.47201278659612E-3</v>
      </c>
      <c r="F25" s="2">
        <f t="shared" si="18"/>
        <v>1.3591269841269841E-3</v>
      </c>
      <c r="G25" s="2">
        <f t="shared" ca="1" si="19"/>
        <v>1.2462411816578482E-3</v>
      </c>
      <c r="H25" s="2">
        <f t="shared" ca="1" si="20"/>
        <v>1.1333553791887125E-3</v>
      </c>
      <c r="I25" s="2">
        <f t="shared" ca="1" si="21"/>
        <v>1.0204695767195766E-3</v>
      </c>
      <c r="J25">
        <f t="shared" ca="1" si="8"/>
        <v>1.4467592592592594E-3</v>
      </c>
      <c r="K25" s="2">
        <f t="shared" ca="1" si="28"/>
        <v>2.5462962962962982E-4</v>
      </c>
      <c r="L25" s="2">
        <f t="shared" ca="1" si="22"/>
        <v>4.1593750000000013E-4</v>
      </c>
      <c r="M25" s="2">
        <f t="shared" ca="1" si="23"/>
        <v>3.1972993827160504E-4</v>
      </c>
      <c r="N25" s="2">
        <f t="shared" ca="1" si="24"/>
        <v>2.2352237654320995E-4</v>
      </c>
      <c r="O25" s="2">
        <f t="shared" ca="1" si="25"/>
        <v>1.2731481481481486E-4</v>
      </c>
      <c r="P25" s="2">
        <f t="shared" ca="1" si="26"/>
        <v>3.1107253086419767E-5</v>
      </c>
      <c r="Q25" s="2">
        <f t="shared" ca="1" si="27"/>
        <v>0</v>
      </c>
      <c r="R25" s="2">
        <v>0</v>
      </c>
    </row>
    <row r="26" spans="1:18" ht="14.1" customHeight="1" x14ac:dyDescent="0.25">
      <c r="A26" s="4">
        <v>42461</v>
      </c>
      <c r="B26" s="3">
        <v>1.2268518518518518E-3</v>
      </c>
      <c r="C26" s="2">
        <f t="shared" ca="1" si="15"/>
        <v>1.6977843915343916E-3</v>
      </c>
      <c r="D26" s="2">
        <f t="shared" ca="1" si="16"/>
        <v>1.5848985890652557E-3</v>
      </c>
      <c r="E26" s="2">
        <f t="shared" ca="1" si="17"/>
        <v>1.47201278659612E-3</v>
      </c>
      <c r="F26" s="2">
        <f t="shared" si="18"/>
        <v>1.3591269841269841E-3</v>
      </c>
      <c r="G26" s="2">
        <f t="shared" ca="1" si="19"/>
        <v>1.2462411816578482E-3</v>
      </c>
      <c r="H26" s="2">
        <f t="shared" ca="1" si="20"/>
        <v>1.1333553791887125E-3</v>
      </c>
      <c r="I26" s="2">
        <f t="shared" ca="1" si="21"/>
        <v>1.0204695767195766E-3</v>
      </c>
      <c r="J26">
        <f t="shared" ca="1" si="8"/>
        <v>1.2268518518518518E-3</v>
      </c>
      <c r="K26" s="2">
        <f t="shared" ca="1" si="28"/>
        <v>2.1990740740740759E-4</v>
      </c>
      <c r="L26" s="2">
        <f t="shared" ca="1" si="22"/>
        <v>4.1593750000000013E-4</v>
      </c>
      <c r="M26" s="2">
        <f t="shared" ca="1" si="23"/>
        <v>3.1972993827160504E-4</v>
      </c>
      <c r="N26" s="2">
        <f t="shared" ca="1" si="24"/>
        <v>2.2352237654320995E-4</v>
      </c>
      <c r="O26" s="2">
        <f t="shared" ca="1" si="25"/>
        <v>1.2731481481481486E-4</v>
      </c>
      <c r="P26" s="2">
        <f t="shared" ca="1" si="26"/>
        <v>3.1107253086419767E-5</v>
      </c>
      <c r="Q26" s="2">
        <f t="shared" ca="1" si="27"/>
        <v>0</v>
      </c>
      <c r="R26" s="2">
        <v>0</v>
      </c>
    </row>
    <row r="27" spans="1:18" ht="14.1" customHeight="1" x14ac:dyDescent="0.25">
      <c r="A27" s="4">
        <v>42491</v>
      </c>
      <c r="B27" s="3">
        <v>1.3425925925925925E-3</v>
      </c>
      <c r="C27" s="2">
        <f t="shared" ca="1" si="15"/>
        <v>1.6977843915343916E-3</v>
      </c>
      <c r="D27" s="2">
        <f t="shared" ca="1" si="16"/>
        <v>1.5848985890652557E-3</v>
      </c>
      <c r="E27" s="2">
        <f t="shared" ca="1" si="17"/>
        <v>1.47201278659612E-3</v>
      </c>
      <c r="F27" s="2">
        <f t="shared" si="18"/>
        <v>1.3591269841269841E-3</v>
      </c>
      <c r="G27" s="2">
        <f t="shared" ca="1" si="19"/>
        <v>1.2462411816578482E-3</v>
      </c>
      <c r="H27" s="2">
        <f t="shared" ca="1" si="20"/>
        <v>1.1333553791887125E-3</v>
      </c>
      <c r="I27" s="2">
        <f t="shared" ca="1" si="21"/>
        <v>1.0204695767195766E-3</v>
      </c>
      <c r="J27">
        <f t="shared" ca="1" si="8"/>
        <v>1.3425925925925925E-3</v>
      </c>
      <c r="K27" s="2">
        <f t="shared" ca="1" si="28"/>
        <v>1.1574074074074069E-4</v>
      </c>
      <c r="L27" s="2">
        <f t="shared" ca="1" si="22"/>
        <v>4.1593750000000013E-4</v>
      </c>
      <c r="M27" s="2">
        <f t="shared" ca="1" si="23"/>
        <v>3.1972993827160504E-4</v>
      </c>
      <c r="N27" s="2">
        <f t="shared" ca="1" si="24"/>
        <v>2.2352237654320995E-4</v>
      </c>
      <c r="O27" s="2">
        <f t="shared" ca="1" si="25"/>
        <v>1.2731481481481486E-4</v>
      </c>
      <c r="P27" s="2">
        <f t="shared" ca="1" si="26"/>
        <v>3.1107253086419767E-5</v>
      </c>
      <c r="Q27" s="2">
        <f t="shared" ca="1" si="27"/>
        <v>0</v>
      </c>
      <c r="R27" s="2">
        <v>0</v>
      </c>
    </row>
    <row r="28" spans="1:18" ht="14.1" customHeight="1" x14ac:dyDescent="0.25">
      <c r="A28" s="4">
        <v>42522</v>
      </c>
      <c r="B28" s="3">
        <v>1.261574074074074E-3</v>
      </c>
      <c r="C28" s="2">
        <f t="shared" ca="1" si="15"/>
        <v>1.6977843915343916E-3</v>
      </c>
      <c r="D28" s="2">
        <f t="shared" ca="1" si="16"/>
        <v>1.5848985890652557E-3</v>
      </c>
      <c r="E28" s="2">
        <f t="shared" ca="1" si="17"/>
        <v>1.47201278659612E-3</v>
      </c>
      <c r="F28" s="2">
        <f t="shared" si="18"/>
        <v>1.3591269841269841E-3</v>
      </c>
      <c r="G28" s="2">
        <f t="shared" ca="1" si="19"/>
        <v>1.2462411816578482E-3</v>
      </c>
      <c r="H28" s="2">
        <f t="shared" ca="1" si="20"/>
        <v>1.1333553791887125E-3</v>
      </c>
      <c r="I28" s="2">
        <f t="shared" ca="1" si="21"/>
        <v>1.0204695767195766E-3</v>
      </c>
      <c r="J28">
        <f t="shared" ca="1" si="8"/>
        <v>1.261574074074074E-3</v>
      </c>
      <c r="K28" s="2">
        <f t="shared" ca="1" si="28"/>
        <v>8.1018518518518462E-5</v>
      </c>
      <c r="L28" s="2">
        <f t="shared" ca="1" si="22"/>
        <v>4.1593750000000013E-4</v>
      </c>
      <c r="M28" s="2">
        <f t="shared" ca="1" si="23"/>
        <v>3.1972993827160504E-4</v>
      </c>
      <c r="N28" s="2">
        <f t="shared" ca="1" si="24"/>
        <v>2.2352237654320995E-4</v>
      </c>
      <c r="O28" s="2">
        <f t="shared" ca="1" si="25"/>
        <v>1.2731481481481486E-4</v>
      </c>
      <c r="P28" s="2">
        <f t="shared" ca="1" si="26"/>
        <v>3.1107253086419767E-5</v>
      </c>
      <c r="Q28" s="2">
        <f t="shared" ca="1" si="27"/>
        <v>0</v>
      </c>
      <c r="R28" s="2">
        <v>0</v>
      </c>
    </row>
    <row r="29" spans="1:18" ht="14.1" customHeight="1" x14ac:dyDescent="0.25">
      <c r="A29" s="4">
        <v>42552</v>
      </c>
      <c r="B29" s="3">
        <v>1.3078703703703705E-3</v>
      </c>
      <c r="C29" s="2">
        <f t="shared" ca="1" si="15"/>
        <v>1.6977843915343916E-3</v>
      </c>
      <c r="D29" s="2">
        <f t="shared" ca="1" si="16"/>
        <v>1.5848985890652557E-3</v>
      </c>
      <c r="E29" s="2">
        <f t="shared" ca="1" si="17"/>
        <v>1.47201278659612E-3</v>
      </c>
      <c r="F29" s="2">
        <f t="shared" si="18"/>
        <v>1.3591269841269841E-3</v>
      </c>
      <c r="G29" s="2">
        <f t="shared" ca="1" si="19"/>
        <v>1.2462411816578482E-3</v>
      </c>
      <c r="H29" s="2">
        <f t="shared" ca="1" si="20"/>
        <v>1.1333553791887125E-3</v>
      </c>
      <c r="I29" s="2">
        <f t="shared" ca="1" si="21"/>
        <v>1.0204695767195766E-3</v>
      </c>
      <c r="J29">
        <f t="shared" ca="1" si="8"/>
        <v>1.3078703703703705E-3</v>
      </c>
      <c r="K29" s="2">
        <f t="shared" ca="1" si="28"/>
        <v>4.629629629629645E-5</v>
      </c>
      <c r="L29" s="2">
        <f t="shared" ca="1" si="22"/>
        <v>4.1593750000000013E-4</v>
      </c>
      <c r="M29" s="2">
        <f t="shared" ca="1" si="23"/>
        <v>3.1972993827160504E-4</v>
      </c>
      <c r="N29" s="2">
        <f t="shared" ca="1" si="24"/>
        <v>2.2352237654320995E-4</v>
      </c>
      <c r="O29" s="2">
        <f t="shared" ca="1" si="25"/>
        <v>1.2731481481481486E-4</v>
      </c>
      <c r="P29" s="2">
        <f t="shared" ca="1" si="26"/>
        <v>3.1107253086419767E-5</v>
      </c>
      <c r="Q29" s="2">
        <f t="shared" ca="1" si="27"/>
        <v>0</v>
      </c>
      <c r="R29" s="2">
        <v>0</v>
      </c>
    </row>
    <row r="30" spans="1:18" ht="14.1" customHeight="1" x14ac:dyDescent="0.25">
      <c r="A30" s="4">
        <v>42583</v>
      </c>
      <c r="B30" s="3">
        <v>1.4814814814814814E-3</v>
      </c>
      <c r="C30" s="2">
        <f t="shared" ca="1" si="15"/>
        <v>1.6977843915343916E-3</v>
      </c>
      <c r="D30" s="2">
        <f t="shared" ca="1" si="16"/>
        <v>1.5848985890652557E-3</v>
      </c>
      <c r="E30" s="2">
        <f t="shared" ca="1" si="17"/>
        <v>1.47201278659612E-3</v>
      </c>
      <c r="F30" s="2">
        <f t="shared" si="18"/>
        <v>1.3591269841269841E-3</v>
      </c>
      <c r="G30" s="2">
        <f t="shared" ca="1" si="19"/>
        <v>1.2462411816578482E-3</v>
      </c>
      <c r="H30" s="2">
        <f t="shared" ca="1" si="20"/>
        <v>1.1333553791887125E-3</v>
      </c>
      <c r="I30" s="2">
        <f t="shared" ca="1" si="21"/>
        <v>1.0204695767195766E-3</v>
      </c>
      <c r="J30">
        <f t="shared" ca="1" si="8"/>
        <v>1.4814814814814814E-3</v>
      </c>
      <c r="K30" s="2">
        <f t="shared" ca="1" si="28"/>
        <v>1.7361111111111093E-4</v>
      </c>
      <c r="L30" s="2">
        <f t="shared" ca="1" si="22"/>
        <v>4.1593750000000013E-4</v>
      </c>
      <c r="M30" s="2">
        <f t="shared" ca="1" si="23"/>
        <v>3.1972993827160504E-4</v>
      </c>
      <c r="N30" s="2">
        <f t="shared" ca="1" si="24"/>
        <v>2.2352237654320995E-4</v>
      </c>
      <c r="O30" s="2">
        <f t="shared" ca="1" si="25"/>
        <v>1.2731481481481486E-4</v>
      </c>
      <c r="P30" s="2">
        <f t="shared" ca="1" si="26"/>
        <v>3.1107253086419767E-5</v>
      </c>
      <c r="Q30" s="2">
        <f t="shared" ca="1" si="27"/>
        <v>0</v>
      </c>
      <c r="R30" s="2">
        <v>0</v>
      </c>
    </row>
    <row r="31" spans="1:18" ht="14.1" customHeight="1" x14ac:dyDescent="0.25">
      <c r="J31">
        <f t="shared" ca="1" si="8"/>
        <v>1.4814814814814814E-3</v>
      </c>
    </row>
    <row r="32" spans="1:18" ht="14.1" customHeight="1" x14ac:dyDescent="0.25">
      <c r="A32" s="4">
        <v>42186</v>
      </c>
      <c r="B32" s="3">
        <v>1.4930555555555556E-3</v>
      </c>
      <c r="C32" s="2">
        <f t="shared" ref="C32:C38" ca="1" si="29">F32+2.66*O32</f>
        <v>1.6156911375661373E-3</v>
      </c>
      <c r="D32" s="2">
        <f t="shared" ref="D32:D38" ca="1" si="30">F32+(2/3)*2.66*O32</f>
        <v>1.5797729276895941E-3</v>
      </c>
      <c r="E32" s="2">
        <f t="shared" ref="E32:E38" ca="1" si="31">F32+(1/3)*2.66*O32</f>
        <v>1.5438547178130511E-3</v>
      </c>
      <c r="F32" s="2">
        <f t="shared" ref="F32:F38" si="32">AVERAGE($B$32:$B$38)</f>
        <v>1.5079365079365078E-3</v>
      </c>
      <c r="G32" s="2">
        <f t="shared" ref="G32:G38" ca="1" si="33">F32-(1/3)*2.66*O32</f>
        <v>1.4720182980599646E-3</v>
      </c>
      <c r="H32" s="2">
        <f t="shared" ref="H32:H38" ca="1" si="34">F32-(2/3)*2.66*O32</f>
        <v>1.4361000881834216E-3</v>
      </c>
      <c r="I32" s="2">
        <f t="shared" ref="I32:I38" ca="1" si="35">F32-2.66*O32</f>
        <v>1.4001818783068783E-3</v>
      </c>
      <c r="J32">
        <f t="shared" ca="1" si="8"/>
        <v>1.4930555555555556E-3</v>
      </c>
      <c r="L32" s="2">
        <f t="shared" ref="L32:L38" ca="1" si="36">3.267*O32</f>
        <v>1.3234374999999989E-4</v>
      </c>
      <c r="M32" s="2">
        <f t="shared" ref="M32:M38" ca="1" si="37">(2/3)*(L32-O32)+O32</f>
        <v>1.0173225308641967E-4</v>
      </c>
      <c r="N32" s="2">
        <f t="shared" ref="N32:N38" ca="1" si="38">(1/3)*(L32-O32)+O32</f>
        <v>7.1120756172839443E-5</v>
      </c>
      <c r="O32" s="2">
        <f t="shared" ref="O32:O38" ca="1" si="39">AVERAGE($K$32:$K$38)</f>
        <v>4.0509259259259231E-5</v>
      </c>
      <c r="P32" s="2">
        <f t="shared" ref="P32:P38" ca="1" si="40">(MAX(O32-(1/3)*(L32-O32),0))</f>
        <v>9.8977623456790125E-6</v>
      </c>
      <c r="Q32" s="2">
        <f t="shared" ref="Q32:Q38" ca="1" si="41">MAX(O32-(2/3)*(L32-O32),0)</f>
        <v>0</v>
      </c>
      <c r="R32" s="2">
        <v>0</v>
      </c>
    </row>
    <row r="33" spans="1:18" ht="14.1" customHeight="1" x14ac:dyDescent="0.25">
      <c r="A33" s="4">
        <v>42217</v>
      </c>
      <c r="B33" s="3">
        <v>1.423611111111111E-3</v>
      </c>
      <c r="C33" s="2">
        <f t="shared" ca="1" si="29"/>
        <v>1.6156911375661373E-3</v>
      </c>
      <c r="D33" s="2">
        <f t="shared" ca="1" si="30"/>
        <v>1.5797729276895941E-3</v>
      </c>
      <c r="E33" s="2">
        <f t="shared" ca="1" si="31"/>
        <v>1.5438547178130511E-3</v>
      </c>
      <c r="F33" s="2">
        <f t="shared" si="32"/>
        <v>1.5079365079365078E-3</v>
      </c>
      <c r="G33" s="2">
        <f t="shared" ca="1" si="33"/>
        <v>1.4720182980599646E-3</v>
      </c>
      <c r="H33" s="2">
        <f t="shared" ca="1" si="34"/>
        <v>1.4361000881834216E-3</v>
      </c>
      <c r="I33" s="2">
        <f t="shared" ca="1" si="35"/>
        <v>1.4001818783068783E-3</v>
      </c>
      <c r="J33">
        <f t="shared" ca="1" si="8"/>
        <v>1.423611111111111E-3</v>
      </c>
      <c r="K33" s="2">
        <f t="shared" ref="K33:K38" ca="1" si="42">IF(OR(OFFSET(K33,-1,-9,1,1)="",OFFSET(K33,0,-9,1,1)=""),"",IF(ISERROR(ABS(B33-OFFSET(K33,-1,-1,1,1))),"",ABS(B33-OFFSET(K33,-1,-1,1,1))))</f>
        <v>6.9444444444444675E-5</v>
      </c>
      <c r="L33" s="2">
        <f t="shared" ca="1" si="36"/>
        <v>1.3234374999999989E-4</v>
      </c>
      <c r="M33" s="2">
        <f t="shared" ca="1" si="37"/>
        <v>1.0173225308641967E-4</v>
      </c>
      <c r="N33" s="2">
        <f t="shared" ca="1" si="38"/>
        <v>7.1120756172839443E-5</v>
      </c>
      <c r="O33" s="2">
        <f t="shared" ca="1" si="39"/>
        <v>4.0509259259259231E-5</v>
      </c>
      <c r="P33" s="2">
        <f t="shared" ca="1" si="40"/>
        <v>9.8977623456790125E-6</v>
      </c>
      <c r="Q33" s="2">
        <f t="shared" ca="1" si="41"/>
        <v>0</v>
      </c>
      <c r="R33" s="2">
        <v>0</v>
      </c>
    </row>
    <row r="34" spans="1:18" ht="14.1" customHeight="1" x14ac:dyDescent="0.25">
      <c r="A34" s="4">
        <v>42248</v>
      </c>
      <c r="B34" s="3">
        <v>1.5046296296296294E-3</v>
      </c>
      <c r="C34" s="2">
        <f t="shared" ca="1" si="29"/>
        <v>1.6156911375661373E-3</v>
      </c>
      <c r="D34" s="2">
        <f t="shared" ca="1" si="30"/>
        <v>1.5797729276895941E-3</v>
      </c>
      <c r="E34" s="2">
        <f t="shared" ca="1" si="31"/>
        <v>1.5438547178130511E-3</v>
      </c>
      <c r="F34" s="2">
        <f t="shared" si="32"/>
        <v>1.5079365079365078E-3</v>
      </c>
      <c r="G34" s="2">
        <f t="shared" ca="1" si="33"/>
        <v>1.4720182980599646E-3</v>
      </c>
      <c r="H34" s="2">
        <f t="shared" ca="1" si="34"/>
        <v>1.4361000881834216E-3</v>
      </c>
      <c r="I34" s="2">
        <f t="shared" ca="1" si="35"/>
        <v>1.4001818783068783E-3</v>
      </c>
      <c r="J34">
        <f t="shared" ca="1" si="8"/>
        <v>1.5046296296296294E-3</v>
      </c>
      <c r="K34" s="2">
        <f t="shared" ca="1" si="42"/>
        <v>8.1018518518518462E-5</v>
      </c>
      <c r="L34" s="2">
        <f t="shared" ca="1" si="36"/>
        <v>1.3234374999999989E-4</v>
      </c>
      <c r="M34" s="2">
        <f t="shared" ca="1" si="37"/>
        <v>1.0173225308641967E-4</v>
      </c>
      <c r="N34" s="2">
        <f t="shared" ca="1" si="38"/>
        <v>7.1120756172839443E-5</v>
      </c>
      <c r="O34" s="2">
        <f t="shared" ca="1" si="39"/>
        <v>4.0509259259259231E-5</v>
      </c>
      <c r="P34" s="2">
        <f t="shared" ca="1" si="40"/>
        <v>9.8977623456790125E-6</v>
      </c>
      <c r="Q34" s="2">
        <f t="shared" ca="1" si="41"/>
        <v>0</v>
      </c>
      <c r="R34" s="2">
        <v>0</v>
      </c>
    </row>
    <row r="35" spans="1:18" ht="14.1" customHeight="1" x14ac:dyDescent="0.25">
      <c r="A35" s="4">
        <v>42278</v>
      </c>
      <c r="B35" s="3">
        <v>1.5046296296296294E-3</v>
      </c>
      <c r="C35" s="2">
        <f t="shared" ca="1" si="29"/>
        <v>1.6156911375661373E-3</v>
      </c>
      <c r="D35" s="2">
        <f t="shared" ca="1" si="30"/>
        <v>1.5797729276895941E-3</v>
      </c>
      <c r="E35" s="2">
        <f t="shared" ca="1" si="31"/>
        <v>1.5438547178130511E-3</v>
      </c>
      <c r="F35" s="2">
        <f t="shared" si="32"/>
        <v>1.5079365079365078E-3</v>
      </c>
      <c r="G35" s="2">
        <f t="shared" ca="1" si="33"/>
        <v>1.4720182980599646E-3</v>
      </c>
      <c r="H35" s="2">
        <f t="shared" ca="1" si="34"/>
        <v>1.4361000881834216E-3</v>
      </c>
      <c r="I35" s="2">
        <f t="shared" ca="1" si="35"/>
        <v>1.4001818783068783E-3</v>
      </c>
      <c r="J35">
        <f t="shared" ref="J35:J66" ca="1" si="43">IF(ISBLANK(B35),OFFSET(J35,-1,0,1,1),B35)</f>
        <v>1.5046296296296294E-3</v>
      </c>
      <c r="K35" s="2">
        <f t="shared" ca="1" si="42"/>
        <v>0</v>
      </c>
      <c r="L35" s="2">
        <f t="shared" ca="1" si="36"/>
        <v>1.3234374999999989E-4</v>
      </c>
      <c r="M35" s="2">
        <f t="shared" ca="1" si="37"/>
        <v>1.0173225308641967E-4</v>
      </c>
      <c r="N35" s="2">
        <f t="shared" ca="1" si="38"/>
        <v>7.1120756172839443E-5</v>
      </c>
      <c r="O35" s="2">
        <f t="shared" ca="1" si="39"/>
        <v>4.0509259259259231E-5</v>
      </c>
      <c r="P35" s="2">
        <f t="shared" ca="1" si="40"/>
        <v>9.8977623456790125E-6</v>
      </c>
      <c r="Q35" s="2">
        <f t="shared" ca="1" si="41"/>
        <v>0</v>
      </c>
      <c r="R35" s="2">
        <v>0</v>
      </c>
    </row>
    <row r="36" spans="1:18" ht="14.1" customHeight="1" x14ac:dyDescent="0.25">
      <c r="A36" s="4">
        <v>42309</v>
      </c>
      <c r="B36" s="3">
        <v>1.4930555555555556E-3</v>
      </c>
      <c r="C36" s="2">
        <f t="shared" ca="1" si="29"/>
        <v>1.6156911375661373E-3</v>
      </c>
      <c r="D36" s="2">
        <f t="shared" ca="1" si="30"/>
        <v>1.5797729276895941E-3</v>
      </c>
      <c r="E36" s="2">
        <f t="shared" ca="1" si="31"/>
        <v>1.5438547178130511E-3</v>
      </c>
      <c r="F36" s="2">
        <f t="shared" si="32"/>
        <v>1.5079365079365078E-3</v>
      </c>
      <c r="G36" s="2">
        <f t="shared" ca="1" si="33"/>
        <v>1.4720182980599646E-3</v>
      </c>
      <c r="H36" s="2">
        <f t="shared" ca="1" si="34"/>
        <v>1.4361000881834216E-3</v>
      </c>
      <c r="I36" s="2">
        <f t="shared" ca="1" si="35"/>
        <v>1.4001818783068783E-3</v>
      </c>
      <c r="J36">
        <f t="shared" ca="1" si="43"/>
        <v>1.4930555555555556E-3</v>
      </c>
      <c r="K36" s="2">
        <f t="shared" ca="1" si="42"/>
        <v>1.1574074074073787E-5</v>
      </c>
      <c r="L36" s="2">
        <f t="shared" ca="1" si="36"/>
        <v>1.3234374999999989E-4</v>
      </c>
      <c r="M36" s="2">
        <f t="shared" ca="1" si="37"/>
        <v>1.0173225308641967E-4</v>
      </c>
      <c r="N36" s="2">
        <f t="shared" ca="1" si="38"/>
        <v>7.1120756172839443E-5</v>
      </c>
      <c r="O36" s="2">
        <f t="shared" ca="1" si="39"/>
        <v>4.0509259259259231E-5</v>
      </c>
      <c r="P36" s="2">
        <f t="shared" ca="1" si="40"/>
        <v>9.8977623456790125E-6</v>
      </c>
      <c r="Q36" s="2">
        <f t="shared" ca="1" si="41"/>
        <v>0</v>
      </c>
      <c r="R36" s="2">
        <v>0</v>
      </c>
    </row>
    <row r="37" spans="1:18" ht="14.1" customHeight="1" x14ac:dyDescent="0.25">
      <c r="A37" s="4">
        <v>42339</v>
      </c>
      <c r="B37" s="3">
        <v>1.5624999999999999E-3</v>
      </c>
      <c r="C37" s="2">
        <f t="shared" ca="1" si="29"/>
        <v>1.6156911375661373E-3</v>
      </c>
      <c r="D37" s="2">
        <f t="shared" ca="1" si="30"/>
        <v>1.5797729276895941E-3</v>
      </c>
      <c r="E37" s="2">
        <f t="shared" ca="1" si="31"/>
        <v>1.5438547178130511E-3</v>
      </c>
      <c r="F37" s="2">
        <f t="shared" si="32"/>
        <v>1.5079365079365078E-3</v>
      </c>
      <c r="G37" s="2">
        <f t="shared" ca="1" si="33"/>
        <v>1.4720182980599646E-3</v>
      </c>
      <c r="H37" s="2">
        <f t="shared" ca="1" si="34"/>
        <v>1.4361000881834216E-3</v>
      </c>
      <c r="I37" s="2">
        <f t="shared" ca="1" si="35"/>
        <v>1.4001818783068783E-3</v>
      </c>
      <c r="J37">
        <f t="shared" ca="1" si="43"/>
        <v>1.5624999999999999E-3</v>
      </c>
      <c r="K37" s="2">
        <f t="shared" ca="1" si="42"/>
        <v>6.9444444444444241E-5</v>
      </c>
      <c r="L37" s="2">
        <f t="shared" ca="1" si="36"/>
        <v>1.3234374999999989E-4</v>
      </c>
      <c r="M37" s="2">
        <f t="shared" ca="1" si="37"/>
        <v>1.0173225308641967E-4</v>
      </c>
      <c r="N37" s="2">
        <f t="shared" ca="1" si="38"/>
        <v>7.1120756172839443E-5</v>
      </c>
      <c r="O37" s="2">
        <f t="shared" ca="1" si="39"/>
        <v>4.0509259259259231E-5</v>
      </c>
      <c r="P37" s="2">
        <f t="shared" ca="1" si="40"/>
        <v>9.8977623456790125E-6</v>
      </c>
      <c r="Q37" s="2">
        <f t="shared" ca="1" si="41"/>
        <v>0</v>
      </c>
      <c r="R37" s="2">
        <v>0</v>
      </c>
    </row>
    <row r="38" spans="1:18" ht="14.1" customHeight="1" x14ac:dyDescent="0.25">
      <c r="A38" s="4">
        <v>42370</v>
      </c>
      <c r="B38" s="3">
        <v>1.5740740740740741E-3</v>
      </c>
      <c r="C38" s="2">
        <f t="shared" ca="1" si="29"/>
        <v>1.6156911375661373E-3</v>
      </c>
      <c r="D38" s="2">
        <f t="shared" ca="1" si="30"/>
        <v>1.5797729276895941E-3</v>
      </c>
      <c r="E38" s="2">
        <f t="shared" ca="1" si="31"/>
        <v>1.5438547178130511E-3</v>
      </c>
      <c r="F38" s="2">
        <f t="shared" si="32"/>
        <v>1.5079365079365078E-3</v>
      </c>
      <c r="G38" s="2">
        <f t="shared" ca="1" si="33"/>
        <v>1.4720182980599646E-3</v>
      </c>
      <c r="H38" s="2">
        <f t="shared" ca="1" si="34"/>
        <v>1.4361000881834216E-3</v>
      </c>
      <c r="I38" s="2">
        <f t="shared" ca="1" si="35"/>
        <v>1.4001818783068783E-3</v>
      </c>
      <c r="J38">
        <f t="shared" ca="1" si="43"/>
        <v>1.5740740740740741E-3</v>
      </c>
      <c r="K38" s="2">
        <f t="shared" ca="1" si="42"/>
        <v>1.1574074074074221E-5</v>
      </c>
      <c r="L38" s="2">
        <f t="shared" ca="1" si="36"/>
        <v>1.3234374999999989E-4</v>
      </c>
      <c r="M38" s="2">
        <f t="shared" ca="1" si="37"/>
        <v>1.0173225308641967E-4</v>
      </c>
      <c r="N38" s="2">
        <f t="shared" ca="1" si="38"/>
        <v>7.1120756172839443E-5</v>
      </c>
      <c r="O38" s="2">
        <f t="shared" ca="1" si="39"/>
        <v>4.0509259259259231E-5</v>
      </c>
      <c r="P38" s="2">
        <f t="shared" ca="1" si="40"/>
        <v>9.8977623456790125E-6</v>
      </c>
      <c r="Q38" s="2">
        <f t="shared" ca="1" si="41"/>
        <v>0</v>
      </c>
      <c r="R38" s="2">
        <v>0</v>
      </c>
    </row>
    <row r="39" spans="1:18" ht="14.1" customHeight="1" x14ac:dyDescent="0.25">
      <c r="J39">
        <f t="shared" ca="1" si="43"/>
        <v>1.5740740740740741E-3</v>
      </c>
    </row>
    <row r="40" spans="1:18" ht="14.1" customHeight="1" x14ac:dyDescent="0.25">
      <c r="A40" s="4">
        <v>42401</v>
      </c>
      <c r="B40" s="3">
        <v>1.1689814814814816E-3</v>
      </c>
      <c r="C40" s="2">
        <f t="shared" ref="C40:C66" ca="1" si="44">F40+2.66*O40</f>
        <v>1.4442405202821868E-3</v>
      </c>
      <c r="D40" s="2">
        <f t="shared" ref="D40:D66" ca="1" si="45">F40+(2/3)*2.66*O40</f>
        <v>1.3535898001175778E-3</v>
      </c>
      <c r="E40" s="2">
        <f t="shared" ref="E40:E66" ca="1" si="46">F40+(1/3)*2.66*O40</f>
        <v>1.2629390799529688E-3</v>
      </c>
      <c r="F40" s="2">
        <f t="shared" ref="F40:F66" si="47">AVERAGE($B$40:$B$46)</f>
        <v>1.1722883597883598E-3</v>
      </c>
      <c r="G40" s="2">
        <f t="shared" ref="G40:G66" ca="1" si="48">F40-(1/3)*2.66*O40</f>
        <v>1.0816376396237508E-3</v>
      </c>
      <c r="H40" s="2">
        <f t="shared" ref="H40:H66" ca="1" si="49">F40-(2/3)*2.66*O40</f>
        <v>9.9098691945914176E-4</v>
      </c>
      <c r="I40" s="2">
        <f t="shared" ref="I40:I66" ca="1" si="50">F40-2.66*O40</f>
        <v>9.0033619929453276E-4</v>
      </c>
      <c r="J40">
        <f t="shared" ca="1" si="43"/>
        <v>1.1689814814814816E-3</v>
      </c>
      <c r="L40" s="2">
        <f t="shared" ref="L40:L66" ca="1" si="51">3.267*O40</f>
        <v>3.3401041666666654E-4</v>
      </c>
      <c r="M40" s="2">
        <f t="shared" ref="M40:M66" ca="1" si="52">(2/3)*(L40-O40)+O40</f>
        <v>2.567528292181069E-4</v>
      </c>
      <c r="N40" s="2">
        <f t="shared" ref="N40:N66" ca="1" si="53">(1/3)*(L40-O40)+O40</f>
        <v>1.7949524176954726E-4</v>
      </c>
      <c r="O40" s="2">
        <f t="shared" ref="O40:O66" ca="1" si="54">AVERAGE($K$40:$K$46)</f>
        <v>1.0223765432098761E-4</v>
      </c>
      <c r="P40" s="2">
        <f t="shared" ref="P40:P66" ca="1" si="55">(MAX(O40-(1/3)*(L40-O40),0))</f>
        <v>2.4980066872427973E-5</v>
      </c>
      <c r="Q40" s="2">
        <f t="shared" ref="Q40:Q66" ca="1" si="56">MAX(O40-(2/3)*(L40-O40),0)</f>
        <v>0</v>
      </c>
      <c r="R40" s="2">
        <v>0</v>
      </c>
    </row>
    <row r="41" spans="1:18" ht="14.1" customHeight="1" x14ac:dyDescent="0.25">
      <c r="A41" s="4">
        <v>42430</v>
      </c>
      <c r="B41" s="3">
        <v>1.3773148148148147E-3</v>
      </c>
      <c r="C41" s="2">
        <f t="shared" ca="1" si="44"/>
        <v>1.4442405202821868E-3</v>
      </c>
      <c r="D41" s="2">
        <f t="shared" ca="1" si="45"/>
        <v>1.3535898001175778E-3</v>
      </c>
      <c r="E41" s="2">
        <f t="shared" ca="1" si="46"/>
        <v>1.2629390799529688E-3</v>
      </c>
      <c r="F41" s="2">
        <f t="shared" si="47"/>
        <v>1.1722883597883598E-3</v>
      </c>
      <c r="G41" s="2">
        <f t="shared" ca="1" si="48"/>
        <v>1.0816376396237508E-3</v>
      </c>
      <c r="H41" s="2">
        <f t="shared" ca="1" si="49"/>
        <v>9.9098691945914176E-4</v>
      </c>
      <c r="I41" s="2">
        <f t="shared" ca="1" si="50"/>
        <v>9.0033619929453276E-4</v>
      </c>
      <c r="J41">
        <f t="shared" ca="1" si="43"/>
        <v>1.3773148148148147E-3</v>
      </c>
      <c r="K41" s="2">
        <f t="shared" ref="K41:K46" ca="1" si="57">IF(OR(OFFSET(K41,-1,-9,1,1)="",OFFSET(K41,0,-9,1,1)=""),"",IF(ISERROR(ABS(B41-OFFSET(K41,-1,-1,1,1))),"",ABS(B41-OFFSET(K41,-1,-1,1,1))))</f>
        <v>2.0833333333333316E-4</v>
      </c>
      <c r="L41" s="2">
        <f t="shared" ca="1" si="51"/>
        <v>3.3401041666666654E-4</v>
      </c>
      <c r="M41" s="2">
        <f t="shared" ca="1" si="52"/>
        <v>2.567528292181069E-4</v>
      </c>
      <c r="N41" s="2">
        <f t="shared" ca="1" si="53"/>
        <v>1.7949524176954726E-4</v>
      </c>
      <c r="O41" s="2">
        <f t="shared" ca="1" si="54"/>
        <v>1.0223765432098761E-4</v>
      </c>
      <c r="P41" s="2">
        <f t="shared" ca="1" si="55"/>
        <v>2.4980066872427973E-5</v>
      </c>
      <c r="Q41" s="2">
        <f t="shared" ca="1" si="56"/>
        <v>0</v>
      </c>
      <c r="R41" s="2">
        <v>0</v>
      </c>
    </row>
    <row r="42" spans="1:18" ht="14.1" customHeight="1" x14ac:dyDescent="0.25">
      <c r="A42" s="4">
        <v>42461</v>
      </c>
      <c r="B42" s="3">
        <v>1.2268518518518518E-3</v>
      </c>
      <c r="C42" s="2">
        <f t="shared" ca="1" si="44"/>
        <v>1.4442405202821868E-3</v>
      </c>
      <c r="D42" s="2">
        <f t="shared" ca="1" si="45"/>
        <v>1.3535898001175778E-3</v>
      </c>
      <c r="E42" s="2">
        <f t="shared" ca="1" si="46"/>
        <v>1.2629390799529688E-3</v>
      </c>
      <c r="F42" s="2">
        <f t="shared" si="47"/>
        <v>1.1722883597883598E-3</v>
      </c>
      <c r="G42" s="2">
        <f t="shared" ca="1" si="48"/>
        <v>1.0816376396237508E-3</v>
      </c>
      <c r="H42" s="2">
        <f t="shared" ca="1" si="49"/>
        <v>9.9098691945914176E-4</v>
      </c>
      <c r="I42" s="2">
        <f t="shared" ca="1" si="50"/>
        <v>9.0033619929453276E-4</v>
      </c>
      <c r="J42">
        <f t="shared" ca="1" si="43"/>
        <v>1.2268518518518518E-3</v>
      </c>
      <c r="K42" s="2">
        <f t="shared" ca="1" si="57"/>
        <v>1.5046296296296292E-4</v>
      </c>
      <c r="L42" s="2">
        <f t="shared" ca="1" si="51"/>
        <v>3.3401041666666654E-4</v>
      </c>
      <c r="M42" s="2">
        <f t="shared" ca="1" si="52"/>
        <v>2.567528292181069E-4</v>
      </c>
      <c r="N42" s="2">
        <f t="shared" ca="1" si="53"/>
        <v>1.7949524176954726E-4</v>
      </c>
      <c r="O42" s="2">
        <f t="shared" ca="1" si="54"/>
        <v>1.0223765432098761E-4</v>
      </c>
      <c r="P42" s="2">
        <f t="shared" ca="1" si="55"/>
        <v>2.4980066872427973E-5</v>
      </c>
      <c r="Q42" s="2">
        <f t="shared" ca="1" si="56"/>
        <v>0</v>
      </c>
      <c r="R42" s="2">
        <v>0</v>
      </c>
    </row>
    <row r="43" spans="1:18" ht="14.1" customHeight="1" x14ac:dyDescent="0.25">
      <c r="A43" s="4">
        <v>42491</v>
      </c>
      <c r="B43" s="3">
        <v>1.25E-3</v>
      </c>
      <c r="C43" s="2">
        <f t="shared" ca="1" si="44"/>
        <v>1.4442405202821868E-3</v>
      </c>
      <c r="D43" s="2">
        <f t="shared" ca="1" si="45"/>
        <v>1.3535898001175778E-3</v>
      </c>
      <c r="E43" s="2">
        <f t="shared" ca="1" si="46"/>
        <v>1.2629390799529688E-3</v>
      </c>
      <c r="F43" s="2">
        <f t="shared" si="47"/>
        <v>1.1722883597883598E-3</v>
      </c>
      <c r="G43" s="2">
        <f t="shared" ca="1" si="48"/>
        <v>1.0816376396237508E-3</v>
      </c>
      <c r="H43" s="2">
        <f t="shared" ca="1" si="49"/>
        <v>9.9098691945914176E-4</v>
      </c>
      <c r="I43" s="2">
        <f t="shared" ca="1" si="50"/>
        <v>9.0033619929453276E-4</v>
      </c>
      <c r="J43">
        <f t="shared" ca="1" si="43"/>
        <v>1.25E-3</v>
      </c>
      <c r="K43" s="2">
        <f t="shared" ca="1" si="57"/>
        <v>2.3148148148148225E-5</v>
      </c>
      <c r="L43" s="2">
        <f t="shared" ca="1" si="51"/>
        <v>3.3401041666666654E-4</v>
      </c>
      <c r="M43" s="2">
        <f t="shared" ca="1" si="52"/>
        <v>2.567528292181069E-4</v>
      </c>
      <c r="N43" s="2">
        <f t="shared" ca="1" si="53"/>
        <v>1.7949524176954726E-4</v>
      </c>
      <c r="O43" s="2">
        <f t="shared" ca="1" si="54"/>
        <v>1.0223765432098761E-4</v>
      </c>
      <c r="P43" s="2">
        <f t="shared" ca="1" si="55"/>
        <v>2.4980066872427973E-5</v>
      </c>
      <c r="Q43" s="2">
        <f t="shared" ca="1" si="56"/>
        <v>0</v>
      </c>
      <c r="R43" s="2">
        <v>0</v>
      </c>
    </row>
    <row r="44" spans="1:18" ht="14.1" customHeight="1" x14ac:dyDescent="0.25">
      <c r="A44" s="4">
        <v>42522</v>
      </c>
      <c r="B44" s="3">
        <v>1.0879629629629629E-3</v>
      </c>
      <c r="C44" s="2">
        <f t="shared" ca="1" si="44"/>
        <v>1.4442405202821868E-3</v>
      </c>
      <c r="D44" s="2">
        <f t="shared" ca="1" si="45"/>
        <v>1.3535898001175778E-3</v>
      </c>
      <c r="E44" s="2">
        <f t="shared" ca="1" si="46"/>
        <v>1.2629390799529688E-3</v>
      </c>
      <c r="F44" s="2">
        <f t="shared" si="47"/>
        <v>1.1722883597883598E-3</v>
      </c>
      <c r="G44" s="2">
        <f t="shared" ca="1" si="48"/>
        <v>1.0816376396237508E-3</v>
      </c>
      <c r="H44" s="2">
        <f t="shared" ca="1" si="49"/>
        <v>9.9098691945914176E-4</v>
      </c>
      <c r="I44" s="2">
        <f t="shared" ca="1" si="50"/>
        <v>9.0033619929453276E-4</v>
      </c>
      <c r="J44">
        <f t="shared" ca="1" si="43"/>
        <v>1.0879629629629629E-3</v>
      </c>
      <c r="K44" s="2">
        <f t="shared" ca="1" si="57"/>
        <v>1.6203703703703714E-4</v>
      </c>
      <c r="L44" s="2">
        <f t="shared" ca="1" si="51"/>
        <v>3.3401041666666654E-4</v>
      </c>
      <c r="M44" s="2">
        <f t="shared" ca="1" si="52"/>
        <v>2.567528292181069E-4</v>
      </c>
      <c r="N44" s="2">
        <f t="shared" ca="1" si="53"/>
        <v>1.7949524176954726E-4</v>
      </c>
      <c r="O44" s="2">
        <f t="shared" ca="1" si="54"/>
        <v>1.0223765432098761E-4</v>
      </c>
      <c r="P44" s="2">
        <f t="shared" ca="1" si="55"/>
        <v>2.4980066872427973E-5</v>
      </c>
      <c r="Q44" s="2">
        <f t="shared" ca="1" si="56"/>
        <v>0</v>
      </c>
      <c r="R44" s="2">
        <v>0</v>
      </c>
    </row>
    <row r="45" spans="1:18" ht="14.1" customHeight="1" x14ac:dyDescent="0.25">
      <c r="A45" s="4">
        <v>42552</v>
      </c>
      <c r="B45" s="3">
        <v>1.0763888888888889E-3</v>
      </c>
      <c r="C45" s="2">
        <f t="shared" ca="1" si="44"/>
        <v>1.4442405202821868E-3</v>
      </c>
      <c r="D45" s="2">
        <f t="shared" ca="1" si="45"/>
        <v>1.3535898001175778E-3</v>
      </c>
      <c r="E45" s="2">
        <f t="shared" ca="1" si="46"/>
        <v>1.2629390799529688E-3</v>
      </c>
      <c r="F45" s="2">
        <f t="shared" si="47"/>
        <v>1.1722883597883598E-3</v>
      </c>
      <c r="G45" s="2">
        <f t="shared" ca="1" si="48"/>
        <v>1.0816376396237508E-3</v>
      </c>
      <c r="H45" s="2">
        <f t="shared" ca="1" si="49"/>
        <v>9.9098691945914176E-4</v>
      </c>
      <c r="I45" s="2">
        <f t="shared" ca="1" si="50"/>
        <v>9.0033619929453276E-4</v>
      </c>
      <c r="J45">
        <f t="shared" ca="1" si="43"/>
        <v>1.0763888888888889E-3</v>
      </c>
      <c r="K45" s="2">
        <f t="shared" ca="1" si="57"/>
        <v>1.1574074074074004E-5</v>
      </c>
      <c r="L45" s="2">
        <f t="shared" ca="1" si="51"/>
        <v>3.3401041666666654E-4</v>
      </c>
      <c r="M45" s="2">
        <f t="shared" ca="1" si="52"/>
        <v>2.567528292181069E-4</v>
      </c>
      <c r="N45" s="2">
        <f t="shared" ca="1" si="53"/>
        <v>1.7949524176954726E-4</v>
      </c>
      <c r="O45" s="2">
        <f t="shared" ca="1" si="54"/>
        <v>1.0223765432098761E-4</v>
      </c>
      <c r="P45" s="2">
        <f t="shared" ca="1" si="55"/>
        <v>2.4980066872427973E-5</v>
      </c>
      <c r="Q45" s="2">
        <f t="shared" ca="1" si="56"/>
        <v>0</v>
      </c>
      <c r="R45" s="2">
        <v>0</v>
      </c>
    </row>
    <row r="46" spans="1:18" ht="14.1" customHeight="1" x14ac:dyDescent="0.25">
      <c r="A46" s="4">
        <v>42583</v>
      </c>
      <c r="B46" s="3">
        <v>1.0185185185185186E-3</v>
      </c>
      <c r="C46" s="2">
        <f t="shared" ca="1" si="44"/>
        <v>1.4442405202821868E-3</v>
      </c>
      <c r="D46" s="2">
        <f t="shared" ca="1" si="45"/>
        <v>1.3535898001175778E-3</v>
      </c>
      <c r="E46" s="2">
        <f t="shared" ca="1" si="46"/>
        <v>1.2629390799529688E-3</v>
      </c>
      <c r="F46" s="2">
        <f t="shared" si="47"/>
        <v>1.1722883597883598E-3</v>
      </c>
      <c r="G46" s="2">
        <f t="shared" ca="1" si="48"/>
        <v>1.0816376396237508E-3</v>
      </c>
      <c r="H46" s="2">
        <f t="shared" ca="1" si="49"/>
        <v>9.9098691945914176E-4</v>
      </c>
      <c r="I46" s="2">
        <f t="shared" ca="1" si="50"/>
        <v>9.0033619929453276E-4</v>
      </c>
      <c r="J46">
        <f t="shared" ca="1" si="43"/>
        <v>1.0185185185185186E-3</v>
      </c>
      <c r="K46" s="2">
        <f t="shared" ca="1" si="57"/>
        <v>5.7870370370370237E-5</v>
      </c>
      <c r="L46" s="2">
        <f t="shared" ca="1" si="51"/>
        <v>3.3401041666666654E-4</v>
      </c>
      <c r="M46" s="2">
        <f t="shared" ca="1" si="52"/>
        <v>2.567528292181069E-4</v>
      </c>
      <c r="N46" s="2">
        <f t="shared" ca="1" si="53"/>
        <v>1.7949524176954726E-4</v>
      </c>
      <c r="O46" s="2">
        <f t="shared" ca="1" si="54"/>
        <v>1.0223765432098761E-4</v>
      </c>
      <c r="P46" s="2">
        <f t="shared" ca="1" si="55"/>
        <v>2.4980066872427973E-5</v>
      </c>
      <c r="Q46" s="2">
        <f t="shared" ca="1" si="56"/>
        <v>0</v>
      </c>
      <c r="R46" s="2">
        <v>0</v>
      </c>
    </row>
    <row r="47" spans="1:18" ht="14.1" customHeight="1" x14ac:dyDescent="0.25">
      <c r="B47" s="2"/>
      <c r="C47" s="2">
        <f t="shared" ca="1" si="44"/>
        <v>1.4442405202821868E-3</v>
      </c>
      <c r="D47" s="2">
        <f t="shared" ca="1" si="45"/>
        <v>1.3535898001175778E-3</v>
      </c>
      <c r="E47" s="2">
        <f t="shared" ca="1" si="46"/>
        <v>1.2629390799529688E-3</v>
      </c>
      <c r="F47" s="2">
        <f t="shared" si="47"/>
        <v>1.1722883597883598E-3</v>
      </c>
      <c r="G47" s="2">
        <f t="shared" ca="1" si="48"/>
        <v>1.0816376396237508E-3</v>
      </c>
      <c r="H47" s="2">
        <f t="shared" ca="1" si="49"/>
        <v>9.9098691945914176E-4</v>
      </c>
      <c r="I47" s="2">
        <f t="shared" ca="1" si="50"/>
        <v>9.0033619929453276E-4</v>
      </c>
      <c r="J47">
        <f t="shared" ca="1" si="43"/>
        <v>1.0185185185185186E-3</v>
      </c>
      <c r="L47">
        <f t="shared" ca="1" si="51"/>
        <v>3.3401041666666654E-4</v>
      </c>
      <c r="M47">
        <f t="shared" ca="1" si="52"/>
        <v>2.567528292181069E-4</v>
      </c>
      <c r="N47">
        <f t="shared" ca="1" si="53"/>
        <v>1.7949524176954726E-4</v>
      </c>
      <c r="O47" s="2">
        <f t="shared" ca="1" si="54"/>
        <v>1.0223765432098761E-4</v>
      </c>
      <c r="P47">
        <f t="shared" ca="1" si="55"/>
        <v>2.4980066872427973E-5</v>
      </c>
      <c r="Q47">
        <f t="shared" ca="1" si="56"/>
        <v>0</v>
      </c>
      <c r="R47">
        <v>0</v>
      </c>
    </row>
    <row r="48" spans="1:18" ht="14.1" customHeight="1" x14ac:dyDescent="0.25">
      <c r="B48" s="2"/>
      <c r="C48" s="2">
        <f t="shared" ca="1" si="44"/>
        <v>1.4442405202821868E-3</v>
      </c>
      <c r="D48" s="2">
        <f t="shared" ca="1" si="45"/>
        <v>1.3535898001175778E-3</v>
      </c>
      <c r="E48" s="2">
        <f t="shared" ca="1" si="46"/>
        <v>1.2629390799529688E-3</v>
      </c>
      <c r="F48" s="2">
        <f t="shared" si="47"/>
        <v>1.1722883597883598E-3</v>
      </c>
      <c r="G48" s="2">
        <f t="shared" ca="1" si="48"/>
        <v>1.0816376396237508E-3</v>
      </c>
      <c r="H48" s="2">
        <f t="shared" ca="1" si="49"/>
        <v>9.9098691945914176E-4</v>
      </c>
      <c r="I48" s="2">
        <f t="shared" ca="1" si="50"/>
        <v>9.0033619929453276E-4</v>
      </c>
      <c r="J48">
        <f t="shared" ca="1" si="43"/>
        <v>1.0185185185185186E-3</v>
      </c>
      <c r="K48" t="str">
        <f t="shared" ref="K48:K66" ca="1" si="58">IF(OR(OFFSET(K48,-1,-9,1,1)="",OFFSET(K48,0,-9,1,1)=""),"",IF(ISERROR(ABS(B48-OFFSET(K48,-1,-1,1,1))),"",ABS(B48-OFFSET(K48,-1,-1,1,1))))</f>
        <v/>
      </c>
      <c r="L48">
        <f t="shared" ca="1" si="51"/>
        <v>3.3401041666666654E-4</v>
      </c>
      <c r="M48">
        <f t="shared" ca="1" si="52"/>
        <v>2.567528292181069E-4</v>
      </c>
      <c r="N48">
        <f t="shared" ca="1" si="53"/>
        <v>1.7949524176954726E-4</v>
      </c>
      <c r="O48" s="2">
        <f t="shared" ca="1" si="54"/>
        <v>1.0223765432098761E-4</v>
      </c>
      <c r="P48">
        <f t="shared" ca="1" si="55"/>
        <v>2.4980066872427973E-5</v>
      </c>
      <c r="Q48">
        <f t="shared" ca="1" si="56"/>
        <v>0</v>
      </c>
      <c r="R48">
        <v>0</v>
      </c>
    </row>
    <row r="49" spans="2:18" ht="14.1" customHeight="1" x14ac:dyDescent="0.25">
      <c r="B49" s="2"/>
      <c r="C49" s="2">
        <f t="shared" ca="1" si="44"/>
        <v>1.4442405202821868E-3</v>
      </c>
      <c r="D49" s="2">
        <f t="shared" ca="1" si="45"/>
        <v>1.3535898001175778E-3</v>
      </c>
      <c r="E49" s="2">
        <f t="shared" ca="1" si="46"/>
        <v>1.2629390799529688E-3</v>
      </c>
      <c r="F49" s="2">
        <f t="shared" si="47"/>
        <v>1.1722883597883598E-3</v>
      </c>
      <c r="G49" s="2">
        <f t="shared" ca="1" si="48"/>
        <v>1.0816376396237508E-3</v>
      </c>
      <c r="H49" s="2">
        <f t="shared" ca="1" si="49"/>
        <v>9.9098691945914176E-4</v>
      </c>
      <c r="I49" s="2">
        <f t="shared" ca="1" si="50"/>
        <v>9.0033619929453276E-4</v>
      </c>
      <c r="J49">
        <f t="shared" ca="1" si="43"/>
        <v>1.0185185185185186E-3</v>
      </c>
      <c r="K49" t="str">
        <f t="shared" ca="1" si="58"/>
        <v/>
      </c>
      <c r="L49">
        <f t="shared" ca="1" si="51"/>
        <v>3.3401041666666654E-4</v>
      </c>
      <c r="M49">
        <f t="shared" ca="1" si="52"/>
        <v>2.567528292181069E-4</v>
      </c>
      <c r="N49">
        <f t="shared" ca="1" si="53"/>
        <v>1.7949524176954726E-4</v>
      </c>
      <c r="O49" s="2">
        <f t="shared" ca="1" si="54"/>
        <v>1.0223765432098761E-4</v>
      </c>
      <c r="P49">
        <f t="shared" ca="1" si="55"/>
        <v>2.4980066872427973E-5</v>
      </c>
      <c r="Q49">
        <f t="shared" ca="1" si="56"/>
        <v>0</v>
      </c>
      <c r="R49">
        <v>0</v>
      </c>
    </row>
    <row r="50" spans="2:18" ht="14.1" customHeight="1" x14ac:dyDescent="0.25">
      <c r="B50" s="2"/>
      <c r="C50" s="2">
        <f t="shared" ca="1" si="44"/>
        <v>1.4442405202821868E-3</v>
      </c>
      <c r="D50" s="2">
        <f t="shared" ca="1" si="45"/>
        <v>1.3535898001175778E-3</v>
      </c>
      <c r="E50" s="2">
        <f t="shared" ca="1" si="46"/>
        <v>1.2629390799529688E-3</v>
      </c>
      <c r="F50" s="2">
        <f t="shared" si="47"/>
        <v>1.1722883597883598E-3</v>
      </c>
      <c r="G50" s="2">
        <f t="shared" ca="1" si="48"/>
        <v>1.0816376396237508E-3</v>
      </c>
      <c r="H50" s="2">
        <f t="shared" ca="1" si="49"/>
        <v>9.9098691945914176E-4</v>
      </c>
      <c r="I50" s="2">
        <f t="shared" ca="1" si="50"/>
        <v>9.0033619929453276E-4</v>
      </c>
      <c r="J50">
        <f t="shared" ca="1" si="43"/>
        <v>1.0185185185185186E-3</v>
      </c>
      <c r="K50" t="str">
        <f t="shared" ca="1" si="58"/>
        <v/>
      </c>
      <c r="L50">
        <f t="shared" ca="1" si="51"/>
        <v>3.3401041666666654E-4</v>
      </c>
      <c r="M50">
        <f t="shared" ca="1" si="52"/>
        <v>2.567528292181069E-4</v>
      </c>
      <c r="N50">
        <f t="shared" ca="1" si="53"/>
        <v>1.7949524176954726E-4</v>
      </c>
      <c r="O50" s="2">
        <f t="shared" ca="1" si="54"/>
        <v>1.0223765432098761E-4</v>
      </c>
      <c r="P50">
        <f t="shared" ca="1" si="55"/>
        <v>2.4980066872427973E-5</v>
      </c>
      <c r="Q50">
        <f t="shared" ca="1" si="56"/>
        <v>0</v>
      </c>
      <c r="R50">
        <v>0</v>
      </c>
    </row>
    <row r="51" spans="2:18" ht="14.1" customHeight="1" x14ac:dyDescent="0.25">
      <c r="B51" s="2"/>
      <c r="C51" s="2">
        <f t="shared" ca="1" si="44"/>
        <v>1.4442405202821868E-3</v>
      </c>
      <c r="D51" s="2">
        <f t="shared" ca="1" si="45"/>
        <v>1.3535898001175778E-3</v>
      </c>
      <c r="E51" s="2">
        <f t="shared" ca="1" si="46"/>
        <v>1.2629390799529688E-3</v>
      </c>
      <c r="F51" s="2">
        <f t="shared" si="47"/>
        <v>1.1722883597883598E-3</v>
      </c>
      <c r="G51" s="2">
        <f t="shared" ca="1" si="48"/>
        <v>1.0816376396237508E-3</v>
      </c>
      <c r="H51" s="2">
        <f t="shared" ca="1" si="49"/>
        <v>9.9098691945914176E-4</v>
      </c>
      <c r="I51" s="2">
        <f t="shared" ca="1" si="50"/>
        <v>9.0033619929453276E-4</v>
      </c>
      <c r="J51">
        <f t="shared" ca="1" si="43"/>
        <v>1.0185185185185186E-3</v>
      </c>
      <c r="K51" t="str">
        <f t="shared" ca="1" si="58"/>
        <v/>
      </c>
      <c r="L51">
        <f t="shared" ca="1" si="51"/>
        <v>3.3401041666666654E-4</v>
      </c>
      <c r="M51">
        <f t="shared" ca="1" si="52"/>
        <v>2.567528292181069E-4</v>
      </c>
      <c r="N51">
        <f t="shared" ca="1" si="53"/>
        <v>1.7949524176954726E-4</v>
      </c>
      <c r="O51" s="2">
        <f t="shared" ca="1" si="54"/>
        <v>1.0223765432098761E-4</v>
      </c>
      <c r="P51">
        <f t="shared" ca="1" si="55"/>
        <v>2.4980066872427973E-5</v>
      </c>
      <c r="Q51">
        <f t="shared" ca="1" si="56"/>
        <v>0</v>
      </c>
      <c r="R51">
        <v>0</v>
      </c>
    </row>
    <row r="52" spans="2:18" ht="14.1" customHeight="1" x14ac:dyDescent="0.25">
      <c r="B52" s="2"/>
      <c r="C52" s="2">
        <f t="shared" ca="1" si="44"/>
        <v>1.4442405202821868E-3</v>
      </c>
      <c r="D52" s="2">
        <f t="shared" ca="1" si="45"/>
        <v>1.3535898001175778E-3</v>
      </c>
      <c r="E52" s="2">
        <f t="shared" ca="1" si="46"/>
        <v>1.2629390799529688E-3</v>
      </c>
      <c r="F52" s="2">
        <f t="shared" si="47"/>
        <v>1.1722883597883598E-3</v>
      </c>
      <c r="G52" s="2">
        <f t="shared" ca="1" si="48"/>
        <v>1.0816376396237508E-3</v>
      </c>
      <c r="H52" s="2">
        <f t="shared" ca="1" si="49"/>
        <v>9.9098691945914176E-4</v>
      </c>
      <c r="I52" s="2">
        <f t="shared" ca="1" si="50"/>
        <v>9.0033619929453276E-4</v>
      </c>
      <c r="J52">
        <f t="shared" ca="1" si="43"/>
        <v>1.0185185185185186E-3</v>
      </c>
      <c r="K52" t="str">
        <f t="shared" ca="1" si="58"/>
        <v/>
      </c>
      <c r="L52">
        <f t="shared" ca="1" si="51"/>
        <v>3.3401041666666654E-4</v>
      </c>
      <c r="M52">
        <f t="shared" ca="1" si="52"/>
        <v>2.567528292181069E-4</v>
      </c>
      <c r="N52">
        <f t="shared" ca="1" si="53"/>
        <v>1.7949524176954726E-4</v>
      </c>
      <c r="O52" s="2">
        <f t="shared" ca="1" si="54"/>
        <v>1.0223765432098761E-4</v>
      </c>
      <c r="P52">
        <f t="shared" ca="1" si="55"/>
        <v>2.4980066872427973E-5</v>
      </c>
      <c r="Q52">
        <f t="shared" ca="1" si="56"/>
        <v>0</v>
      </c>
      <c r="R52">
        <v>0</v>
      </c>
    </row>
    <row r="53" spans="2:18" x14ac:dyDescent="0.25">
      <c r="B53" s="2"/>
      <c r="C53" s="2">
        <f t="shared" ca="1" si="44"/>
        <v>1.4442405202821868E-3</v>
      </c>
      <c r="D53" s="2">
        <f t="shared" ca="1" si="45"/>
        <v>1.3535898001175778E-3</v>
      </c>
      <c r="E53" s="2">
        <f t="shared" ca="1" si="46"/>
        <v>1.2629390799529688E-3</v>
      </c>
      <c r="F53" s="2">
        <f t="shared" si="47"/>
        <v>1.1722883597883598E-3</v>
      </c>
      <c r="G53" s="2">
        <f t="shared" ca="1" si="48"/>
        <v>1.0816376396237508E-3</v>
      </c>
      <c r="H53" s="2">
        <f t="shared" ca="1" si="49"/>
        <v>9.9098691945914176E-4</v>
      </c>
      <c r="I53" s="2">
        <f t="shared" ca="1" si="50"/>
        <v>9.0033619929453276E-4</v>
      </c>
      <c r="J53">
        <f t="shared" ca="1" si="43"/>
        <v>1.0185185185185186E-3</v>
      </c>
      <c r="K53" t="str">
        <f t="shared" ca="1" si="58"/>
        <v/>
      </c>
      <c r="L53">
        <f t="shared" ca="1" si="51"/>
        <v>3.3401041666666654E-4</v>
      </c>
      <c r="M53">
        <f t="shared" ca="1" si="52"/>
        <v>2.567528292181069E-4</v>
      </c>
      <c r="N53">
        <f t="shared" ca="1" si="53"/>
        <v>1.7949524176954726E-4</v>
      </c>
      <c r="O53" s="2">
        <f t="shared" ca="1" si="54"/>
        <v>1.0223765432098761E-4</v>
      </c>
      <c r="P53">
        <f t="shared" ca="1" si="55"/>
        <v>2.4980066872427973E-5</v>
      </c>
      <c r="Q53">
        <f t="shared" ca="1" si="56"/>
        <v>0</v>
      </c>
      <c r="R53">
        <v>0</v>
      </c>
    </row>
    <row r="54" spans="2:18" x14ac:dyDescent="0.25">
      <c r="B54" s="2"/>
      <c r="C54" s="2">
        <f t="shared" ca="1" si="44"/>
        <v>1.4442405202821868E-3</v>
      </c>
      <c r="D54" s="2">
        <f t="shared" ca="1" si="45"/>
        <v>1.3535898001175778E-3</v>
      </c>
      <c r="E54" s="2">
        <f t="shared" ca="1" si="46"/>
        <v>1.2629390799529688E-3</v>
      </c>
      <c r="F54" s="2">
        <f t="shared" si="47"/>
        <v>1.1722883597883598E-3</v>
      </c>
      <c r="G54" s="2">
        <f t="shared" ca="1" si="48"/>
        <v>1.0816376396237508E-3</v>
      </c>
      <c r="H54" s="2">
        <f t="shared" ca="1" si="49"/>
        <v>9.9098691945914176E-4</v>
      </c>
      <c r="I54" s="2">
        <f t="shared" ca="1" si="50"/>
        <v>9.0033619929453276E-4</v>
      </c>
      <c r="J54">
        <f t="shared" ca="1" si="43"/>
        <v>1.0185185185185186E-3</v>
      </c>
      <c r="K54" t="str">
        <f t="shared" ca="1" si="58"/>
        <v/>
      </c>
      <c r="L54">
        <f t="shared" ca="1" si="51"/>
        <v>3.3401041666666654E-4</v>
      </c>
      <c r="M54">
        <f t="shared" ca="1" si="52"/>
        <v>2.567528292181069E-4</v>
      </c>
      <c r="N54">
        <f t="shared" ca="1" si="53"/>
        <v>1.7949524176954726E-4</v>
      </c>
      <c r="O54" s="2">
        <f t="shared" ca="1" si="54"/>
        <v>1.0223765432098761E-4</v>
      </c>
      <c r="P54">
        <f t="shared" ca="1" si="55"/>
        <v>2.4980066872427973E-5</v>
      </c>
      <c r="Q54">
        <f t="shared" ca="1" si="56"/>
        <v>0</v>
      </c>
      <c r="R54">
        <v>0</v>
      </c>
    </row>
    <row r="55" spans="2:18" x14ac:dyDescent="0.25">
      <c r="B55" s="2"/>
      <c r="C55" s="2">
        <f t="shared" ca="1" si="44"/>
        <v>1.4442405202821868E-3</v>
      </c>
      <c r="D55" s="2">
        <f t="shared" ca="1" si="45"/>
        <v>1.3535898001175778E-3</v>
      </c>
      <c r="E55" s="2">
        <f t="shared" ca="1" si="46"/>
        <v>1.2629390799529688E-3</v>
      </c>
      <c r="F55" s="2">
        <f t="shared" si="47"/>
        <v>1.1722883597883598E-3</v>
      </c>
      <c r="G55" s="2">
        <f t="shared" ca="1" si="48"/>
        <v>1.0816376396237508E-3</v>
      </c>
      <c r="H55" s="2">
        <f t="shared" ca="1" si="49"/>
        <v>9.9098691945914176E-4</v>
      </c>
      <c r="I55" s="2">
        <f t="shared" ca="1" si="50"/>
        <v>9.0033619929453276E-4</v>
      </c>
      <c r="J55">
        <f t="shared" ca="1" si="43"/>
        <v>1.0185185185185186E-3</v>
      </c>
      <c r="K55" t="str">
        <f t="shared" ca="1" si="58"/>
        <v/>
      </c>
      <c r="L55">
        <f t="shared" ca="1" si="51"/>
        <v>3.3401041666666654E-4</v>
      </c>
      <c r="M55">
        <f t="shared" ca="1" si="52"/>
        <v>2.567528292181069E-4</v>
      </c>
      <c r="N55">
        <f t="shared" ca="1" si="53"/>
        <v>1.7949524176954726E-4</v>
      </c>
      <c r="O55" s="2">
        <f t="shared" ca="1" si="54"/>
        <v>1.0223765432098761E-4</v>
      </c>
      <c r="P55">
        <f t="shared" ca="1" si="55"/>
        <v>2.4980066872427973E-5</v>
      </c>
      <c r="Q55">
        <f t="shared" ca="1" si="56"/>
        <v>0</v>
      </c>
      <c r="R55">
        <v>0</v>
      </c>
    </row>
    <row r="56" spans="2:18" x14ac:dyDescent="0.25">
      <c r="B56" s="2"/>
      <c r="C56" s="2">
        <f t="shared" ca="1" si="44"/>
        <v>1.4442405202821868E-3</v>
      </c>
      <c r="D56" s="2">
        <f t="shared" ca="1" si="45"/>
        <v>1.3535898001175778E-3</v>
      </c>
      <c r="E56" s="2">
        <f t="shared" ca="1" si="46"/>
        <v>1.2629390799529688E-3</v>
      </c>
      <c r="F56" s="2">
        <f t="shared" si="47"/>
        <v>1.1722883597883598E-3</v>
      </c>
      <c r="G56" s="2">
        <f t="shared" ca="1" si="48"/>
        <v>1.0816376396237508E-3</v>
      </c>
      <c r="H56" s="2">
        <f t="shared" ca="1" si="49"/>
        <v>9.9098691945914176E-4</v>
      </c>
      <c r="I56" s="2">
        <f t="shared" ca="1" si="50"/>
        <v>9.0033619929453276E-4</v>
      </c>
      <c r="J56">
        <f t="shared" ca="1" si="43"/>
        <v>1.0185185185185186E-3</v>
      </c>
      <c r="K56" t="str">
        <f t="shared" ca="1" si="58"/>
        <v/>
      </c>
      <c r="L56">
        <f t="shared" ca="1" si="51"/>
        <v>3.3401041666666654E-4</v>
      </c>
      <c r="M56">
        <f t="shared" ca="1" si="52"/>
        <v>2.567528292181069E-4</v>
      </c>
      <c r="N56">
        <f t="shared" ca="1" si="53"/>
        <v>1.7949524176954726E-4</v>
      </c>
      <c r="O56" s="2">
        <f t="shared" ca="1" si="54"/>
        <v>1.0223765432098761E-4</v>
      </c>
      <c r="P56">
        <f t="shared" ca="1" si="55"/>
        <v>2.4980066872427973E-5</v>
      </c>
      <c r="Q56">
        <f t="shared" ca="1" si="56"/>
        <v>0</v>
      </c>
      <c r="R56">
        <v>0</v>
      </c>
    </row>
    <row r="57" spans="2:18" x14ac:dyDescent="0.25">
      <c r="B57" s="2"/>
      <c r="C57" s="2">
        <f t="shared" ca="1" si="44"/>
        <v>1.4442405202821868E-3</v>
      </c>
      <c r="D57" s="2">
        <f t="shared" ca="1" si="45"/>
        <v>1.3535898001175778E-3</v>
      </c>
      <c r="E57" s="2">
        <f t="shared" ca="1" si="46"/>
        <v>1.2629390799529688E-3</v>
      </c>
      <c r="F57" s="2">
        <f t="shared" si="47"/>
        <v>1.1722883597883598E-3</v>
      </c>
      <c r="G57" s="2">
        <f t="shared" ca="1" si="48"/>
        <v>1.0816376396237508E-3</v>
      </c>
      <c r="H57" s="2">
        <f t="shared" ca="1" si="49"/>
        <v>9.9098691945914176E-4</v>
      </c>
      <c r="I57" s="2">
        <f t="shared" ca="1" si="50"/>
        <v>9.0033619929453276E-4</v>
      </c>
      <c r="J57">
        <f t="shared" ca="1" si="43"/>
        <v>1.0185185185185186E-3</v>
      </c>
      <c r="K57" t="str">
        <f t="shared" ca="1" si="58"/>
        <v/>
      </c>
      <c r="L57">
        <f t="shared" ca="1" si="51"/>
        <v>3.3401041666666654E-4</v>
      </c>
      <c r="M57">
        <f t="shared" ca="1" si="52"/>
        <v>2.567528292181069E-4</v>
      </c>
      <c r="N57">
        <f t="shared" ca="1" si="53"/>
        <v>1.7949524176954726E-4</v>
      </c>
      <c r="O57" s="2">
        <f t="shared" ca="1" si="54"/>
        <v>1.0223765432098761E-4</v>
      </c>
      <c r="P57">
        <f t="shared" ca="1" si="55"/>
        <v>2.4980066872427973E-5</v>
      </c>
      <c r="Q57">
        <f t="shared" ca="1" si="56"/>
        <v>0</v>
      </c>
      <c r="R57">
        <v>0</v>
      </c>
    </row>
    <row r="58" spans="2:18" x14ac:dyDescent="0.25">
      <c r="B58" s="2"/>
      <c r="C58" s="2">
        <f t="shared" ca="1" si="44"/>
        <v>1.4442405202821868E-3</v>
      </c>
      <c r="D58" s="2">
        <f t="shared" ca="1" si="45"/>
        <v>1.3535898001175778E-3</v>
      </c>
      <c r="E58" s="2">
        <f t="shared" ca="1" si="46"/>
        <v>1.2629390799529688E-3</v>
      </c>
      <c r="F58" s="2">
        <f t="shared" si="47"/>
        <v>1.1722883597883598E-3</v>
      </c>
      <c r="G58" s="2">
        <f t="shared" ca="1" si="48"/>
        <v>1.0816376396237508E-3</v>
      </c>
      <c r="H58" s="2">
        <f t="shared" ca="1" si="49"/>
        <v>9.9098691945914176E-4</v>
      </c>
      <c r="I58" s="2">
        <f t="shared" ca="1" si="50"/>
        <v>9.0033619929453276E-4</v>
      </c>
      <c r="J58">
        <f t="shared" ca="1" si="43"/>
        <v>1.0185185185185186E-3</v>
      </c>
      <c r="K58" t="str">
        <f t="shared" ca="1" si="58"/>
        <v/>
      </c>
      <c r="L58">
        <f t="shared" ca="1" si="51"/>
        <v>3.3401041666666654E-4</v>
      </c>
      <c r="M58">
        <f t="shared" ca="1" si="52"/>
        <v>2.567528292181069E-4</v>
      </c>
      <c r="N58">
        <f t="shared" ca="1" si="53"/>
        <v>1.7949524176954726E-4</v>
      </c>
      <c r="O58" s="2">
        <f t="shared" ca="1" si="54"/>
        <v>1.0223765432098761E-4</v>
      </c>
      <c r="P58">
        <f t="shared" ca="1" si="55"/>
        <v>2.4980066872427973E-5</v>
      </c>
      <c r="Q58">
        <f t="shared" ca="1" si="56"/>
        <v>0</v>
      </c>
      <c r="R58">
        <v>0</v>
      </c>
    </row>
    <row r="59" spans="2:18" x14ac:dyDescent="0.25">
      <c r="B59" s="2"/>
      <c r="C59" s="2">
        <f t="shared" ca="1" si="44"/>
        <v>1.4442405202821868E-3</v>
      </c>
      <c r="D59" s="2">
        <f t="shared" ca="1" si="45"/>
        <v>1.3535898001175778E-3</v>
      </c>
      <c r="E59" s="2">
        <f t="shared" ca="1" si="46"/>
        <v>1.2629390799529688E-3</v>
      </c>
      <c r="F59" s="2">
        <f t="shared" si="47"/>
        <v>1.1722883597883598E-3</v>
      </c>
      <c r="G59" s="2">
        <f t="shared" ca="1" si="48"/>
        <v>1.0816376396237508E-3</v>
      </c>
      <c r="H59" s="2">
        <f t="shared" ca="1" si="49"/>
        <v>9.9098691945914176E-4</v>
      </c>
      <c r="I59" s="2">
        <f t="shared" ca="1" si="50"/>
        <v>9.0033619929453276E-4</v>
      </c>
      <c r="J59">
        <f t="shared" ca="1" si="43"/>
        <v>1.0185185185185186E-3</v>
      </c>
      <c r="K59" t="str">
        <f t="shared" ca="1" si="58"/>
        <v/>
      </c>
      <c r="L59">
        <f t="shared" ca="1" si="51"/>
        <v>3.3401041666666654E-4</v>
      </c>
      <c r="M59">
        <f t="shared" ca="1" si="52"/>
        <v>2.567528292181069E-4</v>
      </c>
      <c r="N59">
        <f t="shared" ca="1" si="53"/>
        <v>1.7949524176954726E-4</v>
      </c>
      <c r="O59" s="2">
        <f t="shared" ca="1" si="54"/>
        <v>1.0223765432098761E-4</v>
      </c>
      <c r="P59">
        <f t="shared" ca="1" si="55"/>
        <v>2.4980066872427973E-5</v>
      </c>
      <c r="Q59">
        <f t="shared" ca="1" si="56"/>
        <v>0</v>
      </c>
      <c r="R59">
        <v>0</v>
      </c>
    </row>
    <row r="60" spans="2:18" x14ac:dyDescent="0.25">
      <c r="B60" s="2"/>
      <c r="C60" s="2">
        <f t="shared" ca="1" si="44"/>
        <v>1.4442405202821868E-3</v>
      </c>
      <c r="D60" s="2">
        <f t="shared" ca="1" si="45"/>
        <v>1.3535898001175778E-3</v>
      </c>
      <c r="E60" s="2">
        <f t="shared" ca="1" si="46"/>
        <v>1.2629390799529688E-3</v>
      </c>
      <c r="F60" s="2">
        <f t="shared" si="47"/>
        <v>1.1722883597883598E-3</v>
      </c>
      <c r="G60" s="2">
        <f t="shared" ca="1" si="48"/>
        <v>1.0816376396237508E-3</v>
      </c>
      <c r="H60" s="2">
        <f t="shared" ca="1" si="49"/>
        <v>9.9098691945914176E-4</v>
      </c>
      <c r="I60" s="2">
        <f t="shared" ca="1" si="50"/>
        <v>9.0033619929453276E-4</v>
      </c>
      <c r="J60">
        <f t="shared" ca="1" si="43"/>
        <v>1.0185185185185186E-3</v>
      </c>
      <c r="K60" t="str">
        <f t="shared" ca="1" si="58"/>
        <v/>
      </c>
      <c r="L60">
        <f t="shared" ca="1" si="51"/>
        <v>3.3401041666666654E-4</v>
      </c>
      <c r="M60">
        <f t="shared" ca="1" si="52"/>
        <v>2.567528292181069E-4</v>
      </c>
      <c r="N60">
        <f t="shared" ca="1" si="53"/>
        <v>1.7949524176954726E-4</v>
      </c>
      <c r="O60" s="2">
        <f t="shared" ca="1" si="54"/>
        <v>1.0223765432098761E-4</v>
      </c>
      <c r="P60">
        <f t="shared" ca="1" si="55"/>
        <v>2.4980066872427973E-5</v>
      </c>
      <c r="Q60">
        <f t="shared" ca="1" si="56"/>
        <v>0</v>
      </c>
      <c r="R60">
        <v>0</v>
      </c>
    </row>
    <row r="61" spans="2:18" x14ac:dyDescent="0.25">
      <c r="B61" s="2"/>
      <c r="C61" s="2">
        <f t="shared" ca="1" si="44"/>
        <v>1.4442405202821868E-3</v>
      </c>
      <c r="D61" s="2">
        <f t="shared" ca="1" si="45"/>
        <v>1.3535898001175778E-3</v>
      </c>
      <c r="E61" s="2">
        <f t="shared" ca="1" si="46"/>
        <v>1.2629390799529688E-3</v>
      </c>
      <c r="F61" s="2">
        <f t="shared" si="47"/>
        <v>1.1722883597883598E-3</v>
      </c>
      <c r="G61" s="2">
        <f t="shared" ca="1" si="48"/>
        <v>1.0816376396237508E-3</v>
      </c>
      <c r="H61" s="2">
        <f t="shared" ca="1" si="49"/>
        <v>9.9098691945914176E-4</v>
      </c>
      <c r="I61" s="2">
        <f t="shared" ca="1" si="50"/>
        <v>9.0033619929453276E-4</v>
      </c>
      <c r="J61">
        <f t="shared" ca="1" si="43"/>
        <v>1.0185185185185186E-3</v>
      </c>
      <c r="K61" t="str">
        <f t="shared" ca="1" si="58"/>
        <v/>
      </c>
      <c r="L61">
        <f t="shared" ca="1" si="51"/>
        <v>3.3401041666666654E-4</v>
      </c>
      <c r="M61">
        <f t="shared" ca="1" si="52"/>
        <v>2.567528292181069E-4</v>
      </c>
      <c r="N61">
        <f t="shared" ca="1" si="53"/>
        <v>1.7949524176954726E-4</v>
      </c>
      <c r="O61" s="2">
        <f t="shared" ca="1" si="54"/>
        <v>1.0223765432098761E-4</v>
      </c>
      <c r="P61">
        <f t="shared" ca="1" si="55"/>
        <v>2.4980066872427973E-5</v>
      </c>
      <c r="Q61">
        <f t="shared" ca="1" si="56"/>
        <v>0</v>
      </c>
      <c r="R61">
        <v>0</v>
      </c>
    </row>
    <row r="62" spans="2:18" x14ac:dyDescent="0.25">
      <c r="B62" s="2"/>
      <c r="C62" s="2">
        <f t="shared" ca="1" si="44"/>
        <v>1.4442405202821868E-3</v>
      </c>
      <c r="D62" s="2">
        <f t="shared" ca="1" si="45"/>
        <v>1.3535898001175778E-3</v>
      </c>
      <c r="E62" s="2">
        <f t="shared" ca="1" si="46"/>
        <v>1.2629390799529688E-3</v>
      </c>
      <c r="F62" s="2">
        <f t="shared" si="47"/>
        <v>1.1722883597883598E-3</v>
      </c>
      <c r="G62" s="2">
        <f t="shared" ca="1" si="48"/>
        <v>1.0816376396237508E-3</v>
      </c>
      <c r="H62" s="2">
        <f t="shared" ca="1" si="49"/>
        <v>9.9098691945914176E-4</v>
      </c>
      <c r="I62" s="2">
        <f t="shared" ca="1" si="50"/>
        <v>9.0033619929453276E-4</v>
      </c>
      <c r="J62">
        <f t="shared" ca="1" si="43"/>
        <v>1.0185185185185186E-3</v>
      </c>
      <c r="K62" t="str">
        <f t="shared" ca="1" si="58"/>
        <v/>
      </c>
      <c r="L62">
        <f t="shared" ca="1" si="51"/>
        <v>3.3401041666666654E-4</v>
      </c>
      <c r="M62">
        <f t="shared" ca="1" si="52"/>
        <v>2.567528292181069E-4</v>
      </c>
      <c r="N62">
        <f t="shared" ca="1" si="53"/>
        <v>1.7949524176954726E-4</v>
      </c>
      <c r="O62" s="2">
        <f t="shared" ca="1" si="54"/>
        <v>1.0223765432098761E-4</v>
      </c>
      <c r="P62">
        <f t="shared" ca="1" si="55"/>
        <v>2.4980066872427973E-5</v>
      </c>
      <c r="Q62">
        <f t="shared" ca="1" si="56"/>
        <v>0</v>
      </c>
      <c r="R62">
        <v>0</v>
      </c>
    </row>
    <row r="63" spans="2:18" x14ac:dyDescent="0.25">
      <c r="B63" s="2"/>
      <c r="C63" s="2">
        <f t="shared" ca="1" si="44"/>
        <v>1.4442405202821868E-3</v>
      </c>
      <c r="D63" s="2">
        <f t="shared" ca="1" si="45"/>
        <v>1.3535898001175778E-3</v>
      </c>
      <c r="E63" s="2">
        <f t="shared" ca="1" si="46"/>
        <v>1.2629390799529688E-3</v>
      </c>
      <c r="F63" s="2">
        <f t="shared" si="47"/>
        <v>1.1722883597883598E-3</v>
      </c>
      <c r="G63" s="2">
        <f t="shared" ca="1" si="48"/>
        <v>1.0816376396237508E-3</v>
      </c>
      <c r="H63" s="2">
        <f t="shared" ca="1" si="49"/>
        <v>9.9098691945914176E-4</v>
      </c>
      <c r="I63" s="2">
        <f t="shared" ca="1" si="50"/>
        <v>9.0033619929453276E-4</v>
      </c>
      <c r="J63">
        <f t="shared" ca="1" si="43"/>
        <v>1.0185185185185186E-3</v>
      </c>
      <c r="K63" t="str">
        <f t="shared" ca="1" si="58"/>
        <v/>
      </c>
      <c r="L63">
        <f t="shared" ca="1" si="51"/>
        <v>3.3401041666666654E-4</v>
      </c>
      <c r="M63">
        <f t="shared" ca="1" si="52"/>
        <v>2.567528292181069E-4</v>
      </c>
      <c r="N63">
        <f t="shared" ca="1" si="53"/>
        <v>1.7949524176954726E-4</v>
      </c>
      <c r="O63" s="2">
        <f t="shared" ca="1" si="54"/>
        <v>1.0223765432098761E-4</v>
      </c>
      <c r="P63">
        <f t="shared" ca="1" si="55"/>
        <v>2.4980066872427973E-5</v>
      </c>
      <c r="Q63">
        <f t="shared" ca="1" si="56"/>
        <v>0</v>
      </c>
      <c r="R63">
        <v>0</v>
      </c>
    </row>
    <row r="64" spans="2:18" x14ac:dyDescent="0.25">
      <c r="B64" s="2"/>
      <c r="C64" s="2">
        <f t="shared" ca="1" si="44"/>
        <v>1.4442405202821868E-3</v>
      </c>
      <c r="D64" s="2">
        <f t="shared" ca="1" si="45"/>
        <v>1.3535898001175778E-3</v>
      </c>
      <c r="E64" s="2">
        <f t="shared" ca="1" si="46"/>
        <v>1.2629390799529688E-3</v>
      </c>
      <c r="F64" s="2">
        <f t="shared" si="47"/>
        <v>1.1722883597883598E-3</v>
      </c>
      <c r="G64" s="2">
        <f t="shared" ca="1" si="48"/>
        <v>1.0816376396237508E-3</v>
      </c>
      <c r="H64" s="2">
        <f t="shared" ca="1" si="49"/>
        <v>9.9098691945914176E-4</v>
      </c>
      <c r="I64" s="2">
        <f t="shared" ca="1" si="50"/>
        <v>9.0033619929453276E-4</v>
      </c>
      <c r="J64">
        <f t="shared" ca="1" si="43"/>
        <v>1.0185185185185186E-3</v>
      </c>
      <c r="K64" t="str">
        <f t="shared" ca="1" si="58"/>
        <v/>
      </c>
      <c r="L64">
        <f t="shared" ca="1" si="51"/>
        <v>3.3401041666666654E-4</v>
      </c>
      <c r="M64">
        <f t="shared" ca="1" si="52"/>
        <v>2.567528292181069E-4</v>
      </c>
      <c r="N64">
        <f t="shared" ca="1" si="53"/>
        <v>1.7949524176954726E-4</v>
      </c>
      <c r="O64" s="2">
        <f t="shared" ca="1" si="54"/>
        <v>1.0223765432098761E-4</v>
      </c>
      <c r="P64">
        <f t="shared" ca="1" si="55"/>
        <v>2.4980066872427973E-5</v>
      </c>
      <c r="Q64">
        <f t="shared" ca="1" si="56"/>
        <v>0</v>
      </c>
      <c r="R64">
        <v>0</v>
      </c>
    </row>
    <row r="65" spans="2:18" x14ac:dyDescent="0.25">
      <c r="B65" s="2"/>
      <c r="C65" s="2">
        <f t="shared" ca="1" si="44"/>
        <v>1.4442405202821868E-3</v>
      </c>
      <c r="D65" s="2">
        <f t="shared" ca="1" si="45"/>
        <v>1.3535898001175778E-3</v>
      </c>
      <c r="E65" s="2">
        <f t="shared" ca="1" si="46"/>
        <v>1.2629390799529688E-3</v>
      </c>
      <c r="F65" s="2">
        <f t="shared" si="47"/>
        <v>1.1722883597883598E-3</v>
      </c>
      <c r="G65" s="2">
        <f t="shared" ca="1" si="48"/>
        <v>1.0816376396237508E-3</v>
      </c>
      <c r="H65" s="2">
        <f t="shared" ca="1" si="49"/>
        <v>9.9098691945914176E-4</v>
      </c>
      <c r="I65" s="2">
        <f t="shared" ca="1" si="50"/>
        <v>9.0033619929453276E-4</v>
      </c>
      <c r="J65">
        <f t="shared" ca="1" si="43"/>
        <v>1.0185185185185186E-3</v>
      </c>
      <c r="K65" t="str">
        <f t="shared" ca="1" si="58"/>
        <v/>
      </c>
      <c r="L65">
        <f t="shared" ca="1" si="51"/>
        <v>3.3401041666666654E-4</v>
      </c>
      <c r="M65">
        <f t="shared" ca="1" si="52"/>
        <v>2.567528292181069E-4</v>
      </c>
      <c r="N65">
        <f t="shared" ca="1" si="53"/>
        <v>1.7949524176954726E-4</v>
      </c>
      <c r="O65" s="2">
        <f t="shared" ca="1" si="54"/>
        <v>1.0223765432098761E-4</v>
      </c>
      <c r="P65">
        <f t="shared" ca="1" si="55"/>
        <v>2.4980066872427973E-5</v>
      </c>
      <c r="Q65">
        <f t="shared" ca="1" si="56"/>
        <v>0</v>
      </c>
      <c r="R65">
        <v>0</v>
      </c>
    </row>
    <row r="66" spans="2:18" x14ac:dyDescent="0.25">
      <c r="B66" s="2"/>
      <c r="C66" s="2">
        <f t="shared" ca="1" si="44"/>
        <v>1.4442405202821868E-3</v>
      </c>
      <c r="D66" s="2">
        <f t="shared" ca="1" si="45"/>
        <v>1.3535898001175778E-3</v>
      </c>
      <c r="E66" s="2">
        <f t="shared" ca="1" si="46"/>
        <v>1.2629390799529688E-3</v>
      </c>
      <c r="F66" s="2">
        <f t="shared" si="47"/>
        <v>1.1722883597883598E-3</v>
      </c>
      <c r="G66" s="2">
        <f t="shared" ca="1" si="48"/>
        <v>1.0816376396237508E-3</v>
      </c>
      <c r="H66" s="2">
        <f t="shared" ca="1" si="49"/>
        <v>9.9098691945914176E-4</v>
      </c>
      <c r="I66" s="2">
        <f t="shared" ca="1" si="50"/>
        <v>9.0033619929453276E-4</v>
      </c>
      <c r="J66">
        <f t="shared" ca="1" si="43"/>
        <v>1.0185185185185186E-3</v>
      </c>
      <c r="K66" t="str">
        <f t="shared" ca="1" si="58"/>
        <v/>
      </c>
      <c r="L66">
        <f t="shared" ca="1" si="51"/>
        <v>3.3401041666666654E-4</v>
      </c>
      <c r="M66">
        <f t="shared" ca="1" si="52"/>
        <v>2.567528292181069E-4</v>
      </c>
      <c r="N66">
        <f t="shared" ca="1" si="53"/>
        <v>1.7949524176954726E-4</v>
      </c>
      <c r="O66" s="2">
        <f t="shared" ca="1" si="54"/>
        <v>1.0223765432098761E-4</v>
      </c>
      <c r="P66">
        <f t="shared" ca="1" si="55"/>
        <v>2.4980066872427973E-5</v>
      </c>
      <c r="Q66">
        <f t="shared" ca="1" si="56"/>
        <v>0</v>
      </c>
      <c r="R66">
        <v>0</v>
      </c>
    </row>
  </sheetData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workbookViewId="0">
      <selection activeCell="C27" sqref="C27"/>
    </sheetView>
  </sheetViews>
  <sheetFormatPr defaultRowHeight="15" x14ac:dyDescent="0.25"/>
  <sheetData>
    <row r="1" spans="2:7" x14ac:dyDescent="0.25">
      <c r="B1" t="s">
        <v>80</v>
      </c>
    </row>
    <row r="2" spans="2:7" ht="25.5" x14ac:dyDescent="0.25">
      <c r="B2" s="45" t="s">
        <v>62</v>
      </c>
      <c r="C2" s="46" t="s">
        <v>63</v>
      </c>
      <c r="D2" s="45" t="s">
        <v>64</v>
      </c>
      <c r="E2" s="46" t="s">
        <v>65</v>
      </c>
      <c r="F2" s="45" t="s">
        <v>66</v>
      </c>
      <c r="G2" s="46" t="s">
        <v>67</v>
      </c>
    </row>
    <row r="3" spans="2:7" x14ac:dyDescent="0.25">
      <c r="B3" s="47" t="s">
        <v>68</v>
      </c>
      <c r="C3" s="48">
        <v>1429</v>
      </c>
      <c r="D3" s="47">
        <v>523</v>
      </c>
      <c r="E3" s="48">
        <v>412</v>
      </c>
      <c r="F3" s="47">
        <v>942</v>
      </c>
      <c r="G3" s="48">
        <v>3306</v>
      </c>
    </row>
    <row r="4" spans="2:7" x14ac:dyDescent="0.25">
      <c r="B4" s="47" t="s">
        <v>69</v>
      </c>
      <c r="C4" s="48">
        <v>1249</v>
      </c>
      <c r="D4" s="47">
        <v>588</v>
      </c>
      <c r="E4" s="48">
        <v>415</v>
      </c>
      <c r="F4" s="47">
        <v>924</v>
      </c>
      <c r="G4" s="48">
        <v>3176</v>
      </c>
    </row>
    <row r="5" spans="2:7" x14ac:dyDescent="0.25">
      <c r="B5" s="47" t="s">
        <v>70</v>
      </c>
      <c r="C5" s="48">
        <v>1117</v>
      </c>
      <c r="D5" s="47">
        <v>616</v>
      </c>
      <c r="E5" s="48">
        <v>403</v>
      </c>
      <c r="F5" s="47">
        <v>984</v>
      </c>
      <c r="G5" s="48">
        <v>3120</v>
      </c>
    </row>
    <row r="6" spans="2:7" x14ac:dyDescent="0.25">
      <c r="B6" s="47" t="s">
        <v>71</v>
      </c>
      <c r="C6" s="48">
        <v>1144</v>
      </c>
      <c r="D6" s="47">
        <v>533</v>
      </c>
      <c r="E6" s="48">
        <v>414</v>
      </c>
      <c r="F6" s="47">
        <v>1211</v>
      </c>
      <c r="G6" s="48">
        <v>3302</v>
      </c>
    </row>
    <row r="7" spans="2:7" x14ac:dyDescent="0.25">
      <c r="B7" s="47" t="s">
        <v>72</v>
      </c>
      <c r="C7" s="48">
        <v>1109</v>
      </c>
      <c r="D7" s="47">
        <v>541</v>
      </c>
      <c r="E7" s="48">
        <v>448</v>
      </c>
      <c r="F7" s="47">
        <v>766</v>
      </c>
      <c r="G7" s="48">
        <v>2864</v>
      </c>
    </row>
    <row r="8" spans="2:7" x14ac:dyDescent="0.25">
      <c r="B8" s="47" t="s">
        <v>73</v>
      </c>
      <c r="C8" s="48">
        <v>1243</v>
      </c>
      <c r="D8" s="47">
        <v>600</v>
      </c>
      <c r="E8" s="48">
        <v>426</v>
      </c>
      <c r="F8" s="47">
        <v>982</v>
      </c>
      <c r="G8" s="48">
        <v>3251</v>
      </c>
    </row>
    <row r="9" spans="2:7" x14ac:dyDescent="0.25">
      <c r="B9" s="47" t="s">
        <v>74</v>
      </c>
      <c r="C9" s="48">
        <v>1119</v>
      </c>
      <c r="D9" s="47">
        <v>579</v>
      </c>
      <c r="E9" s="48">
        <v>391</v>
      </c>
      <c r="F9" s="47">
        <v>993</v>
      </c>
      <c r="G9" s="48">
        <v>3082</v>
      </c>
    </row>
    <row r="10" spans="2:7" x14ac:dyDescent="0.25">
      <c r="B10" s="47" t="s">
        <v>75</v>
      </c>
      <c r="C10" s="48">
        <v>1001</v>
      </c>
      <c r="D10" s="47">
        <v>665</v>
      </c>
      <c r="E10" s="48">
        <v>443</v>
      </c>
      <c r="F10" s="47">
        <v>1053</v>
      </c>
      <c r="G10" s="48">
        <v>3162</v>
      </c>
    </row>
    <row r="11" spans="2:7" x14ac:dyDescent="0.25">
      <c r="B11" s="47" t="s">
        <v>76</v>
      </c>
      <c r="C11" s="48">
        <v>1065</v>
      </c>
      <c r="D11" s="47">
        <v>639</v>
      </c>
      <c r="E11" s="48">
        <v>432</v>
      </c>
      <c r="F11" s="47">
        <v>1006</v>
      </c>
      <c r="G11" s="48">
        <v>3142</v>
      </c>
    </row>
    <row r="12" spans="2:7" x14ac:dyDescent="0.25">
      <c r="B12" s="47" t="s">
        <v>77</v>
      </c>
      <c r="C12" s="48">
        <v>1117</v>
      </c>
      <c r="D12" s="47">
        <v>637</v>
      </c>
      <c r="E12" s="48">
        <v>401</v>
      </c>
      <c r="F12" s="47">
        <v>1004</v>
      </c>
      <c r="G12" s="48">
        <v>3159</v>
      </c>
    </row>
    <row r="13" spans="2:7" x14ac:dyDescent="0.25">
      <c r="B13" s="47" t="s">
        <v>78</v>
      </c>
      <c r="C13" s="48">
        <v>939</v>
      </c>
      <c r="D13" s="47">
        <v>585</v>
      </c>
      <c r="E13" s="48">
        <v>488</v>
      </c>
      <c r="F13" s="47">
        <v>1064</v>
      </c>
      <c r="G13" s="48">
        <v>3076</v>
      </c>
    </row>
    <row r="14" spans="2:7" x14ac:dyDescent="0.25">
      <c r="B14" s="47" t="s">
        <v>79</v>
      </c>
      <c r="C14" s="48">
        <v>982</v>
      </c>
      <c r="D14" s="47">
        <v>637</v>
      </c>
      <c r="E14" s="48">
        <v>414</v>
      </c>
      <c r="F14" s="47">
        <v>1314</v>
      </c>
      <c r="G14" s="48">
        <v>3347</v>
      </c>
    </row>
    <row r="15" spans="2:7" x14ac:dyDescent="0.25">
      <c r="B15" s="47" t="s">
        <v>68</v>
      </c>
      <c r="C15" s="48">
        <v>868</v>
      </c>
      <c r="D15" s="47">
        <v>692</v>
      </c>
      <c r="E15" s="48">
        <v>441</v>
      </c>
      <c r="F15" s="47">
        <v>770</v>
      </c>
      <c r="G15" s="48">
        <v>2771</v>
      </c>
    </row>
    <row r="16" spans="2:7" x14ac:dyDescent="0.25">
      <c r="B16" s="47" t="s">
        <v>69</v>
      </c>
      <c r="C16" s="48">
        <v>855</v>
      </c>
      <c r="D16" s="47">
        <v>759</v>
      </c>
      <c r="E16" s="48">
        <v>446</v>
      </c>
      <c r="F16" s="47">
        <v>974</v>
      </c>
      <c r="G16" s="48">
        <v>3034</v>
      </c>
    </row>
    <row r="17" spans="2:7" x14ac:dyDescent="0.25">
      <c r="B17" s="47" t="s">
        <v>70</v>
      </c>
      <c r="C17" s="48">
        <v>1010</v>
      </c>
      <c r="D17" s="47">
        <v>735</v>
      </c>
      <c r="E17" s="48">
        <v>324</v>
      </c>
      <c r="F17" s="47">
        <v>1013</v>
      </c>
      <c r="G17" s="48">
        <v>3082</v>
      </c>
    </row>
    <row r="18" spans="2:7" x14ac:dyDescent="0.25">
      <c r="B18" s="47" t="s">
        <v>71</v>
      </c>
      <c r="C18" s="48">
        <v>894</v>
      </c>
      <c r="D18" s="47">
        <v>840</v>
      </c>
      <c r="E18" s="48">
        <v>472</v>
      </c>
      <c r="F18" s="47">
        <v>934</v>
      </c>
      <c r="G18" s="48">
        <v>3140</v>
      </c>
    </row>
    <row r="19" spans="2:7" x14ac:dyDescent="0.25">
      <c r="B19" s="47" t="s">
        <v>72</v>
      </c>
      <c r="C19" s="48">
        <v>928</v>
      </c>
      <c r="D19" s="47">
        <v>775</v>
      </c>
      <c r="E19" s="48">
        <v>443</v>
      </c>
      <c r="F19" s="47">
        <v>1048</v>
      </c>
      <c r="G19" s="48">
        <v>3194</v>
      </c>
    </row>
    <row r="20" spans="2:7" x14ac:dyDescent="0.25">
      <c r="B20" s="47" t="s">
        <v>73</v>
      </c>
      <c r="C20" s="48">
        <v>869</v>
      </c>
      <c r="D20" s="47">
        <v>728</v>
      </c>
      <c r="E20" s="48">
        <v>435</v>
      </c>
      <c r="F20" s="47">
        <v>1038</v>
      </c>
      <c r="G20" s="48">
        <v>3070</v>
      </c>
    </row>
    <row r="21" spans="2:7" x14ac:dyDescent="0.25">
      <c r="B21" s="47" t="s">
        <v>74</v>
      </c>
      <c r="C21" s="48">
        <v>715</v>
      </c>
      <c r="D21" s="47">
        <v>796</v>
      </c>
      <c r="E21" s="48">
        <v>484</v>
      </c>
      <c r="F21" s="47">
        <v>956</v>
      </c>
      <c r="G21" s="48">
        <v>2951</v>
      </c>
    </row>
    <row r="22" spans="2:7" x14ac:dyDescent="0.25">
      <c r="B22" s="47" t="s">
        <v>75</v>
      </c>
      <c r="C22" s="48">
        <v>869</v>
      </c>
      <c r="D22" s="47">
        <v>820</v>
      </c>
      <c r="E22" s="48">
        <v>361</v>
      </c>
      <c r="F22" s="47">
        <v>1183</v>
      </c>
      <c r="G22" s="48">
        <v>3233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workbookViewId="0">
      <selection activeCell="D33" sqref="D33"/>
    </sheetView>
  </sheetViews>
  <sheetFormatPr defaultRowHeight="15" x14ac:dyDescent="0.25"/>
  <cols>
    <col min="3" max="3" width="15.5703125" customWidth="1"/>
    <col min="4" max="4" width="12.140625" bestFit="1" customWidth="1"/>
  </cols>
  <sheetData>
    <row r="1" spans="2:4" x14ac:dyDescent="0.25">
      <c r="C1" t="s">
        <v>81</v>
      </c>
    </row>
    <row r="2" spans="2:4" x14ac:dyDescent="0.25">
      <c r="B2" t="s">
        <v>61</v>
      </c>
      <c r="C2" t="s">
        <v>82</v>
      </c>
      <c r="D2" t="s">
        <v>83</v>
      </c>
    </row>
    <row r="3" spans="2:4" x14ac:dyDescent="0.25">
      <c r="B3">
        <v>2006</v>
      </c>
      <c r="C3" s="43">
        <v>78</v>
      </c>
      <c r="D3" s="43">
        <v>1560</v>
      </c>
    </row>
    <row r="4" spans="2:4" x14ac:dyDescent="0.25">
      <c r="B4">
        <v>2007</v>
      </c>
      <c r="C4" s="43">
        <v>61</v>
      </c>
      <c r="D4" s="43">
        <v>1702</v>
      </c>
    </row>
    <row r="5" spans="2:4" x14ac:dyDescent="0.25">
      <c r="B5">
        <v>2008</v>
      </c>
      <c r="C5" s="43">
        <v>74</v>
      </c>
      <c r="D5" s="43">
        <v>1465</v>
      </c>
    </row>
    <row r="6" spans="2:4" x14ac:dyDescent="0.25">
      <c r="B6">
        <v>2009</v>
      </c>
      <c r="C6" s="43">
        <v>70</v>
      </c>
      <c r="D6" s="43">
        <v>1346</v>
      </c>
    </row>
    <row r="7" spans="2:4" x14ac:dyDescent="0.25">
      <c r="B7">
        <v>2010</v>
      </c>
      <c r="C7" s="43">
        <v>71</v>
      </c>
      <c r="D7" s="43">
        <v>1323</v>
      </c>
    </row>
    <row r="8" spans="2:4" x14ac:dyDescent="0.25">
      <c r="B8">
        <v>2011</v>
      </c>
      <c r="C8" s="43">
        <v>62</v>
      </c>
      <c r="D8" s="43">
        <v>1208</v>
      </c>
    </row>
    <row r="9" spans="2:4" x14ac:dyDescent="0.25">
      <c r="B9">
        <v>2012</v>
      </c>
      <c r="C9" s="43">
        <v>69</v>
      </c>
      <c r="D9" s="43">
        <v>1262</v>
      </c>
    </row>
    <row r="10" spans="2:4" x14ac:dyDescent="0.25">
      <c r="B10">
        <v>2013</v>
      </c>
      <c r="C10" s="43">
        <v>72</v>
      </c>
      <c r="D10" s="43">
        <v>1260</v>
      </c>
    </row>
    <row r="11" spans="2:4" x14ac:dyDescent="0.25">
      <c r="B11">
        <v>2014</v>
      </c>
      <c r="C11" s="43">
        <v>63</v>
      </c>
      <c r="D11" s="43">
        <v>1277</v>
      </c>
    </row>
    <row r="12" spans="2:4" x14ac:dyDescent="0.25">
      <c r="B12">
        <v>2015</v>
      </c>
      <c r="C12" s="43">
        <v>67</v>
      </c>
      <c r="D12" s="43">
        <v>1380</v>
      </c>
    </row>
    <row r="13" spans="2:4" x14ac:dyDescent="0.25">
      <c r="B13">
        <v>2016</v>
      </c>
      <c r="C13" s="43">
        <v>79</v>
      </c>
      <c r="D13" s="43">
        <v>1441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I29" sqref="I29"/>
    </sheetView>
  </sheetViews>
  <sheetFormatPr defaultRowHeight="15" x14ac:dyDescent="0.25"/>
  <sheetData>
    <row r="1" spans="1:3" x14ac:dyDescent="0.25">
      <c r="B1" t="s">
        <v>84</v>
      </c>
    </row>
    <row r="2" spans="1:3" x14ac:dyDescent="0.25">
      <c r="A2" t="s">
        <v>61</v>
      </c>
      <c r="B2" t="s">
        <v>85</v>
      </c>
      <c r="C2" t="s">
        <v>86</v>
      </c>
    </row>
    <row r="3" spans="1:3" x14ac:dyDescent="0.25">
      <c r="A3">
        <v>1999</v>
      </c>
      <c r="B3">
        <v>38.299999999999997</v>
      </c>
      <c r="C3">
        <v>31.6</v>
      </c>
    </row>
    <row r="4" spans="1:3" x14ac:dyDescent="0.25">
      <c r="A4">
        <v>2001</v>
      </c>
      <c r="B4">
        <v>35.799999999999997</v>
      </c>
      <c r="C4">
        <v>27.8</v>
      </c>
    </row>
    <row r="5" spans="1:3" x14ac:dyDescent="0.25">
      <c r="A5">
        <v>2003</v>
      </c>
      <c r="B5">
        <v>33.700000000000003</v>
      </c>
      <c r="C5">
        <v>27.3</v>
      </c>
    </row>
    <row r="6" spans="1:3" x14ac:dyDescent="0.25">
      <c r="A6">
        <v>2005</v>
      </c>
      <c r="B6">
        <v>28.5</v>
      </c>
      <c r="C6">
        <v>20.3</v>
      </c>
    </row>
    <row r="7" spans="1:3" x14ac:dyDescent="0.25">
      <c r="A7">
        <v>2007</v>
      </c>
      <c r="B7">
        <v>26.6</v>
      </c>
      <c r="C7">
        <v>19</v>
      </c>
    </row>
    <row r="8" spans="1:3" x14ac:dyDescent="0.25">
      <c r="A8">
        <v>2009</v>
      </c>
      <c r="B8">
        <v>25.8</v>
      </c>
      <c r="C8">
        <v>16.7</v>
      </c>
    </row>
    <row r="9" spans="1:3" x14ac:dyDescent="0.25">
      <c r="A9">
        <v>2011</v>
      </c>
      <c r="B9">
        <v>25.8</v>
      </c>
      <c r="C9">
        <v>15.5</v>
      </c>
    </row>
    <row r="10" spans="1:3" x14ac:dyDescent="0.25">
      <c r="A10">
        <v>2013</v>
      </c>
      <c r="B10">
        <v>29.7</v>
      </c>
      <c r="C10">
        <v>13.5</v>
      </c>
    </row>
    <row r="11" spans="1:3" x14ac:dyDescent="0.25">
      <c r="A11">
        <v>2015</v>
      </c>
      <c r="B11">
        <v>27.5</v>
      </c>
      <c r="C11">
        <v>9.3000000000000007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95"/>
  <sheetViews>
    <sheetView tabSelected="1" workbookViewId="0">
      <selection activeCell="C77" sqref="C77"/>
    </sheetView>
  </sheetViews>
  <sheetFormatPr defaultRowHeight="15" x14ac:dyDescent="0.25"/>
  <cols>
    <col min="2" max="2" width="10.85546875" customWidth="1"/>
    <col min="3" max="3" width="10.7109375" bestFit="1" customWidth="1"/>
    <col min="7" max="7" width="10.85546875" customWidth="1"/>
    <col min="8" max="8" width="10.7109375" bestFit="1" customWidth="1"/>
  </cols>
  <sheetData>
    <row r="2" spans="2:10" ht="18.75" x14ac:dyDescent="0.3">
      <c r="B2" s="5" t="s">
        <v>15</v>
      </c>
      <c r="C2" s="1"/>
    </row>
    <row r="3" spans="2:10" ht="18.75" x14ac:dyDescent="0.3">
      <c r="B3" s="6" t="s">
        <v>52</v>
      </c>
      <c r="C3" s="1"/>
      <c r="G3" t="s">
        <v>51</v>
      </c>
    </row>
    <row r="5" spans="2:10" x14ac:dyDescent="0.25">
      <c r="B5" t="s">
        <v>16</v>
      </c>
      <c r="C5" t="s">
        <v>10</v>
      </c>
      <c r="D5" t="s">
        <v>17</v>
      </c>
      <c r="E5" t="s">
        <v>18</v>
      </c>
      <c r="G5" s="10" t="s">
        <v>16</v>
      </c>
      <c r="H5" s="11" t="s">
        <v>10</v>
      </c>
      <c r="I5" s="11" t="s">
        <v>17</v>
      </c>
      <c r="J5" s="12" t="s">
        <v>18</v>
      </c>
    </row>
    <row r="6" spans="2:10" x14ac:dyDescent="0.25">
      <c r="B6">
        <v>1</v>
      </c>
      <c r="C6" s="1">
        <v>42010</v>
      </c>
      <c r="D6" t="s">
        <v>19</v>
      </c>
      <c r="E6" t="s">
        <v>20</v>
      </c>
      <c r="G6">
        <v>136</v>
      </c>
      <c r="H6" s="1">
        <v>42381</v>
      </c>
      <c r="I6" t="s">
        <v>42</v>
      </c>
      <c r="J6" t="s">
        <v>22</v>
      </c>
    </row>
    <row r="7" spans="2:10" x14ac:dyDescent="0.25">
      <c r="B7">
        <v>2</v>
      </c>
      <c r="C7" s="1">
        <v>42011</v>
      </c>
      <c r="D7" t="s">
        <v>21</v>
      </c>
      <c r="E7" t="s">
        <v>22</v>
      </c>
      <c r="G7">
        <v>103</v>
      </c>
      <c r="H7" s="1">
        <v>42389</v>
      </c>
      <c r="I7" t="s">
        <v>27</v>
      </c>
      <c r="J7" t="s">
        <v>22</v>
      </c>
    </row>
    <row r="8" spans="2:10" x14ac:dyDescent="0.25">
      <c r="B8">
        <v>3</v>
      </c>
      <c r="C8" s="1">
        <v>42018</v>
      </c>
      <c r="D8" t="s">
        <v>23</v>
      </c>
      <c r="E8" t="s">
        <v>22</v>
      </c>
      <c r="G8">
        <v>135</v>
      </c>
      <c r="H8" s="1">
        <v>42394</v>
      </c>
      <c r="I8" t="s">
        <v>21</v>
      </c>
      <c r="J8" t="s">
        <v>25</v>
      </c>
    </row>
    <row r="9" spans="2:10" x14ac:dyDescent="0.25">
      <c r="B9">
        <v>4</v>
      </c>
      <c r="C9" s="1">
        <v>42039</v>
      </c>
      <c r="D9" t="s">
        <v>24</v>
      </c>
      <c r="E9" t="s">
        <v>25</v>
      </c>
      <c r="G9">
        <v>92</v>
      </c>
      <c r="H9" s="1">
        <v>42395</v>
      </c>
      <c r="I9" t="s">
        <v>24</v>
      </c>
      <c r="J9" t="s">
        <v>25</v>
      </c>
    </row>
    <row r="10" spans="2:10" x14ac:dyDescent="0.25">
      <c r="B10">
        <v>5</v>
      </c>
      <c r="C10" s="1">
        <v>42041</v>
      </c>
      <c r="D10" t="s">
        <v>26</v>
      </c>
      <c r="E10" t="s">
        <v>22</v>
      </c>
      <c r="G10">
        <v>106</v>
      </c>
      <c r="H10" s="1">
        <v>42397</v>
      </c>
      <c r="I10" t="s">
        <v>38</v>
      </c>
      <c r="J10" t="s">
        <v>36</v>
      </c>
    </row>
    <row r="11" spans="2:10" x14ac:dyDescent="0.25">
      <c r="B11">
        <v>6</v>
      </c>
      <c r="C11" s="1">
        <v>42047</v>
      </c>
      <c r="D11" t="s">
        <v>27</v>
      </c>
      <c r="E11" t="s">
        <v>25</v>
      </c>
      <c r="G11">
        <v>119</v>
      </c>
      <c r="H11" s="1">
        <v>42403</v>
      </c>
      <c r="I11" t="s">
        <v>42</v>
      </c>
      <c r="J11" t="s">
        <v>22</v>
      </c>
    </row>
    <row r="12" spans="2:10" x14ac:dyDescent="0.25">
      <c r="B12">
        <v>7</v>
      </c>
      <c r="C12" s="1">
        <v>42052</v>
      </c>
      <c r="D12" t="s">
        <v>28</v>
      </c>
      <c r="E12" t="s">
        <v>29</v>
      </c>
      <c r="G12">
        <v>114</v>
      </c>
      <c r="H12" s="1">
        <v>42417</v>
      </c>
      <c r="I12" t="s">
        <v>41</v>
      </c>
      <c r="J12" t="s">
        <v>22</v>
      </c>
    </row>
    <row r="13" spans="2:10" x14ac:dyDescent="0.25">
      <c r="B13">
        <v>8</v>
      </c>
      <c r="C13" s="1">
        <v>42053</v>
      </c>
      <c r="D13" t="s">
        <v>27</v>
      </c>
      <c r="E13" t="s">
        <v>25</v>
      </c>
      <c r="G13">
        <v>128</v>
      </c>
      <c r="H13" s="1">
        <v>42423</v>
      </c>
      <c r="I13" t="s">
        <v>30</v>
      </c>
      <c r="J13" t="s">
        <v>25</v>
      </c>
    </row>
    <row r="14" spans="2:10" x14ac:dyDescent="0.25">
      <c r="B14">
        <v>9</v>
      </c>
      <c r="C14" s="1">
        <v>42057</v>
      </c>
      <c r="D14" t="s">
        <v>27</v>
      </c>
      <c r="E14" t="s">
        <v>25</v>
      </c>
      <c r="G14">
        <v>116</v>
      </c>
      <c r="H14" s="1">
        <v>42430</v>
      </c>
      <c r="I14" t="s">
        <v>32</v>
      </c>
      <c r="J14" t="s">
        <v>36</v>
      </c>
    </row>
    <row r="15" spans="2:10" x14ac:dyDescent="0.25">
      <c r="B15">
        <v>10</v>
      </c>
      <c r="C15" s="1">
        <v>42059</v>
      </c>
      <c r="D15" t="s">
        <v>30</v>
      </c>
      <c r="E15" t="s">
        <v>22</v>
      </c>
      <c r="G15">
        <v>124</v>
      </c>
      <c r="H15" s="1">
        <v>42433</v>
      </c>
      <c r="I15" t="s">
        <v>33</v>
      </c>
      <c r="J15" t="s">
        <v>20</v>
      </c>
    </row>
    <row r="16" spans="2:10" x14ac:dyDescent="0.25">
      <c r="B16">
        <v>11</v>
      </c>
      <c r="C16" s="1">
        <v>42066</v>
      </c>
      <c r="D16" t="s">
        <v>31</v>
      </c>
      <c r="E16" t="s">
        <v>20</v>
      </c>
      <c r="G16">
        <v>122</v>
      </c>
      <c r="H16" s="1">
        <v>42439</v>
      </c>
      <c r="I16" t="s">
        <v>41</v>
      </c>
      <c r="J16" t="s">
        <v>25</v>
      </c>
    </row>
    <row r="17" spans="2:10" x14ac:dyDescent="0.25">
      <c r="B17">
        <v>12</v>
      </c>
      <c r="C17" s="1">
        <v>42073</v>
      </c>
      <c r="D17" t="s">
        <v>27</v>
      </c>
      <c r="E17" t="s">
        <v>25</v>
      </c>
      <c r="G17">
        <v>132</v>
      </c>
      <c r="H17" s="1">
        <v>42451</v>
      </c>
      <c r="I17" t="s">
        <v>27</v>
      </c>
      <c r="J17" t="s">
        <v>25</v>
      </c>
    </row>
    <row r="18" spans="2:10" x14ac:dyDescent="0.25">
      <c r="B18">
        <v>13</v>
      </c>
      <c r="C18" s="1">
        <v>42077</v>
      </c>
      <c r="D18" t="s">
        <v>24</v>
      </c>
      <c r="E18" t="s">
        <v>22</v>
      </c>
      <c r="G18">
        <v>130</v>
      </c>
      <c r="H18" s="1">
        <v>42455</v>
      </c>
      <c r="I18" t="s">
        <v>27</v>
      </c>
      <c r="J18" t="s">
        <v>25</v>
      </c>
    </row>
    <row r="19" spans="2:10" x14ac:dyDescent="0.25">
      <c r="B19">
        <v>14</v>
      </c>
      <c r="C19" s="1">
        <v>42078</v>
      </c>
      <c r="D19" t="s">
        <v>32</v>
      </c>
      <c r="E19" t="s">
        <v>20</v>
      </c>
      <c r="G19">
        <v>118</v>
      </c>
      <c r="H19" s="1">
        <v>42459</v>
      </c>
      <c r="I19" t="s">
        <v>37</v>
      </c>
      <c r="J19" t="s">
        <v>25</v>
      </c>
    </row>
    <row r="20" spans="2:10" x14ac:dyDescent="0.25">
      <c r="B20">
        <v>15</v>
      </c>
      <c r="C20" s="1">
        <v>42091</v>
      </c>
      <c r="D20" t="s">
        <v>33</v>
      </c>
      <c r="E20" t="s">
        <v>22</v>
      </c>
      <c r="G20">
        <v>101</v>
      </c>
      <c r="H20" s="1">
        <v>42469</v>
      </c>
      <c r="I20" t="s">
        <v>27</v>
      </c>
      <c r="J20" t="s">
        <v>22</v>
      </c>
    </row>
    <row r="21" spans="2:10" x14ac:dyDescent="0.25">
      <c r="B21">
        <v>16</v>
      </c>
      <c r="C21" s="1">
        <v>42092</v>
      </c>
      <c r="D21" t="s">
        <v>21</v>
      </c>
      <c r="E21" t="s">
        <v>20</v>
      </c>
      <c r="G21">
        <v>125</v>
      </c>
      <c r="H21" s="1">
        <v>42471</v>
      </c>
      <c r="I21" t="s">
        <v>33</v>
      </c>
      <c r="J21" t="s">
        <v>25</v>
      </c>
    </row>
    <row r="22" spans="2:10" x14ac:dyDescent="0.25">
      <c r="B22">
        <v>17</v>
      </c>
      <c r="C22" s="1">
        <v>42097</v>
      </c>
      <c r="D22" t="s">
        <v>28</v>
      </c>
      <c r="E22" t="s">
        <v>22</v>
      </c>
      <c r="G22">
        <v>102</v>
      </c>
      <c r="H22" s="1">
        <v>42474</v>
      </c>
      <c r="I22" t="s">
        <v>42</v>
      </c>
      <c r="J22" t="s">
        <v>25</v>
      </c>
    </row>
    <row r="23" spans="2:10" x14ac:dyDescent="0.25">
      <c r="B23">
        <v>18</v>
      </c>
      <c r="C23" s="1">
        <v>42101</v>
      </c>
      <c r="D23" t="s">
        <v>27</v>
      </c>
      <c r="E23" t="s">
        <v>25</v>
      </c>
      <c r="G23">
        <v>104</v>
      </c>
      <c r="H23" s="1">
        <v>42479</v>
      </c>
      <c r="I23" t="s">
        <v>37</v>
      </c>
      <c r="J23" t="s">
        <v>25</v>
      </c>
    </row>
    <row r="24" spans="2:10" x14ac:dyDescent="0.25">
      <c r="B24">
        <v>19</v>
      </c>
      <c r="C24" s="1">
        <v>42105</v>
      </c>
      <c r="D24" t="s">
        <v>33</v>
      </c>
      <c r="E24" t="s">
        <v>22</v>
      </c>
      <c r="G24">
        <v>137</v>
      </c>
      <c r="H24" s="1">
        <v>42480</v>
      </c>
      <c r="I24" t="s">
        <v>37</v>
      </c>
      <c r="J24" t="s">
        <v>20</v>
      </c>
    </row>
    <row r="25" spans="2:10" x14ac:dyDescent="0.25">
      <c r="B25">
        <v>20</v>
      </c>
      <c r="C25" s="1">
        <v>42107</v>
      </c>
      <c r="D25" t="s">
        <v>33</v>
      </c>
      <c r="E25" t="s">
        <v>22</v>
      </c>
      <c r="G25">
        <v>131</v>
      </c>
      <c r="H25" s="1">
        <v>42484</v>
      </c>
      <c r="I25" t="s">
        <v>41</v>
      </c>
      <c r="J25" t="s">
        <v>36</v>
      </c>
    </row>
    <row r="26" spans="2:10" x14ac:dyDescent="0.25">
      <c r="B26">
        <v>21</v>
      </c>
      <c r="C26" s="1">
        <v>42115</v>
      </c>
      <c r="D26" t="s">
        <v>24</v>
      </c>
      <c r="E26" t="s">
        <v>29</v>
      </c>
      <c r="G26">
        <v>120</v>
      </c>
      <c r="H26" s="1">
        <v>42485</v>
      </c>
      <c r="I26" t="s">
        <v>27</v>
      </c>
      <c r="J26" t="s">
        <v>22</v>
      </c>
    </row>
    <row r="27" spans="2:10" x14ac:dyDescent="0.25">
      <c r="B27">
        <v>22</v>
      </c>
      <c r="C27" s="1">
        <v>42117</v>
      </c>
      <c r="D27" t="s">
        <v>34</v>
      </c>
      <c r="E27" t="s">
        <v>22</v>
      </c>
      <c r="G27">
        <v>112</v>
      </c>
      <c r="H27" s="1">
        <v>42490</v>
      </c>
      <c r="I27" t="s">
        <v>41</v>
      </c>
      <c r="J27" t="s">
        <v>29</v>
      </c>
    </row>
    <row r="28" spans="2:10" x14ac:dyDescent="0.25">
      <c r="B28">
        <v>23</v>
      </c>
      <c r="C28" s="1">
        <v>42122</v>
      </c>
      <c r="D28" t="s">
        <v>35</v>
      </c>
      <c r="E28" t="s">
        <v>20</v>
      </c>
      <c r="G28">
        <v>108</v>
      </c>
      <c r="H28" s="1">
        <v>42496</v>
      </c>
      <c r="I28" t="s">
        <v>42</v>
      </c>
      <c r="J28" t="s">
        <v>29</v>
      </c>
    </row>
    <row r="29" spans="2:10" x14ac:dyDescent="0.25">
      <c r="B29">
        <v>24</v>
      </c>
      <c r="C29" s="1">
        <v>42126</v>
      </c>
      <c r="D29" t="s">
        <v>27</v>
      </c>
      <c r="E29" t="s">
        <v>25</v>
      </c>
      <c r="G29">
        <v>105</v>
      </c>
      <c r="H29" s="1">
        <v>42504</v>
      </c>
      <c r="I29" t="s">
        <v>33</v>
      </c>
      <c r="J29" t="s">
        <v>22</v>
      </c>
    </row>
    <row r="30" spans="2:10" x14ac:dyDescent="0.25">
      <c r="B30">
        <v>25</v>
      </c>
      <c r="C30" s="1">
        <v>42132</v>
      </c>
      <c r="D30" t="s">
        <v>28</v>
      </c>
      <c r="E30" t="s">
        <v>22</v>
      </c>
      <c r="G30">
        <v>94</v>
      </c>
      <c r="H30" s="1">
        <v>42508</v>
      </c>
      <c r="I30" t="s">
        <v>21</v>
      </c>
      <c r="J30" t="s">
        <v>22</v>
      </c>
    </row>
    <row r="31" spans="2:10" x14ac:dyDescent="0.25">
      <c r="B31">
        <v>26</v>
      </c>
      <c r="C31" s="1">
        <v>42138</v>
      </c>
      <c r="D31" t="s">
        <v>33</v>
      </c>
      <c r="E31" t="s">
        <v>36</v>
      </c>
      <c r="G31">
        <v>134</v>
      </c>
      <c r="H31" s="1">
        <v>42515</v>
      </c>
      <c r="I31" t="s">
        <v>27</v>
      </c>
      <c r="J31" t="s">
        <v>25</v>
      </c>
    </row>
    <row r="32" spans="2:10" x14ac:dyDescent="0.25">
      <c r="B32">
        <v>27</v>
      </c>
      <c r="C32" s="1">
        <v>42141</v>
      </c>
      <c r="D32" t="s">
        <v>33</v>
      </c>
      <c r="E32" t="s">
        <v>22</v>
      </c>
      <c r="G32">
        <v>107</v>
      </c>
      <c r="H32" s="1">
        <v>42534</v>
      </c>
      <c r="I32" t="s">
        <v>38</v>
      </c>
      <c r="J32" t="s">
        <v>22</v>
      </c>
    </row>
    <row r="33" spans="2:10" x14ac:dyDescent="0.25">
      <c r="B33">
        <v>28</v>
      </c>
      <c r="C33" s="1">
        <v>42142</v>
      </c>
      <c r="D33" t="s">
        <v>27</v>
      </c>
      <c r="E33" t="s">
        <v>25</v>
      </c>
      <c r="G33">
        <v>93</v>
      </c>
      <c r="H33" s="1">
        <v>42542</v>
      </c>
      <c r="I33" t="s">
        <v>41</v>
      </c>
      <c r="J33" t="s">
        <v>29</v>
      </c>
    </row>
    <row r="34" spans="2:10" x14ac:dyDescent="0.25">
      <c r="B34">
        <v>29</v>
      </c>
      <c r="C34" s="1">
        <v>42143</v>
      </c>
      <c r="D34" t="s">
        <v>27</v>
      </c>
      <c r="E34" t="s">
        <v>25</v>
      </c>
      <c r="G34">
        <v>126</v>
      </c>
      <c r="H34" s="1">
        <v>42543</v>
      </c>
      <c r="I34" t="s">
        <v>27</v>
      </c>
      <c r="J34" t="s">
        <v>25</v>
      </c>
    </row>
    <row r="35" spans="2:10" x14ac:dyDescent="0.25">
      <c r="B35">
        <v>30</v>
      </c>
      <c r="C35" s="1">
        <v>42146</v>
      </c>
      <c r="D35" t="s">
        <v>27</v>
      </c>
      <c r="E35" t="s">
        <v>36</v>
      </c>
      <c r="G35">
        <v>138</v>
      </c>
      <c r="H35" s="1">
        <v>42553</v>
      </c>
      <c r="I35" t="s">
        <v>41</v>
      </c>
      <c r="J35" t="s">
        <v>25</v>
      </c>
    </row>
    <row r="36" spans="2:10" x14ac:dyDescent="0.25">
      <c r="B36">
        <v>31</v>
      </c>
      <c r="C36" s="1">
        <v>42154</v>
      </c>
      <c r="D36" t="s">
        <v>33</v>
      </c>
      <c r="E36" t="s">
        <v>22</v>
      </c>
      <c r="G36">
        <v>139</v>
      </c>
      <c r="H36" s="1">
        <v>42554</v>
      </c>
      <c r="I36" t="s">
        <v>42</v>
      </c>
      <c r="J36" t="s">
        <v>22</v>
      </c>
    </row>
    <row r="37" spans="2:10" x14ac:dyDescent="0.25">
      <c r="B37">
        <v>32</v>
      </c>
      <c r="C37" s="1">
        <v>42161</v>
      </c>
      <c r="D37" t="s">
        <v>37</v>
      </c>
      <c r="E37" t="s">
        <v>36</v>
      </c>
      <c r="G37">
        <v>140</v>
      </c>
      <c r="H37" s="1">
        <v>42554</v>
      </c>
      <c r="I37" t="s">
        <v>33</v>
      </c>
      <c r="J37" t="s">
        <v>36</v>
      </c>
    </row>
    <row r="38" spans="2:10" x14ac:dyDescent="0.25">
      <c r="B38">
        <v>33</v>
      </c>
      <c r="C38" s="1">
        <v>42163</v>
      </c>
      <c r="D38" t="s">
        <v>33</v>
      </c>
      <c r="E38" t="s">
        <v>20</v>
      </c>
      <c r="G38">
        <v>129</v>
      </c>
      <c r="H38" s="1">
        <v>42559</v>
      </c>
      <c r="I38" t="s">
        <v>33</v>
      </c>
      <c r="J38" t="s">
        <v>25</v>
      </c>
    </row>
    <row r="39" spans="2:10" x14ac:dyDescent="0.25">
      <c r="B39">
        <v>34</v>
      </c>
      <c r="C39" s="1">
        <v>42166</v>
      </c>
      <c r="D39" t="s">
        <v>27</v>
      </c>
      <c r="E39" t="s">
        <v>25</v>
      </c>
      <c r="G39">
        <v>91</v>
      </c>
      <c r="H39" s="1">
        <v>42565</v>
      </c>
      <c r="I39" t="s">
        <v>32</v>
      </c>
      <c r="J39" t="s">
        <v>20</v>
      </c>
    </row>
    <row r="40" spans="2:10" x14ac:dyDescent="0.25">
      <c r="B40">
        <v>35</v>
      </c>
      <c r="C40" s="1">
        <v>42167</v>
      </c>
      <c r="D40" t="s">
        <v>27</v>
      </c>
      <c r="E40" t="s">
        <v>25</v>
      </c>
      <c r="G40">
        <v>98</v>
      </c>
      <c r="H40" s="1">
        <v>42583</v>
      </c>
      <c r="I40" t="s">
        <v>27</v>
      </c>
      <c r="J40" t="s">
        <v>22</v>
      </c>
    </row>
    <row r="41" spans="2:10" x14ac:dyDescent="0.25">
      <c r="B41">
        <v>36</v>
      </c>
      <c r="C41" s="1">
        <v>42173</v>
      </c>
      <c r="D41" t="s">
        <v>27</v>
      </c>
      <c r="E41" t="s">
        <v>25</v>
      </c>
      <c r="G41">
        <v>127</v>
      </c>
      <c r="H41" s="1">
        <v>42595</v>
      </c>
      <c r="I41" t="s">
        <v>41</v>
      </c>
      <c r="J41" t="s">
        <v>36</v>
      </c>
    </row>
    <row r="42" spans="2:10" x14ac:dyDescent="0.25">
      <c r="B42">
        <v>37</v>
      </c>
      <c r="C42" s="1">
        <v>42173</v>
      </c>
      <c r="D42" t="s">
        <v>33</v>
      </c>
      <c r="E42" t="s">
        <v>20</v>
      </c>
      <c r="G42">
        <v>110</v>
      </c>
      <c r="H42" s="1">
        <v>42610</v>
      </c>
      <c r="I42" t="s">
        <v>38</v>
      </c>
      <c r="J42" t="s">
        <v>25</v>
      </c>
    </row>
    <row r="43" spans="2:10" x14ac:dyDescent="0.25">
      <c r="B43">
        <v>38</v>
      </c>
      <c r="C43" s="1">
        <v>42185</v>
      </c>
      <c r="D43" t="s">
        <v>38</v>
      </c>
      <c r="E43" t="s">
        <v>29</v>
      </c>
      <c r="G43">
        <v>133</v>
      </c>
      <c r="H43" s="1">
        <v>42614</v>
      </c>
      <c r="I43" t="s">
        <v>27</v>
      </c>
      <c r="J43" t="s">
        <v>36</v>
      </c>
    </row>
    <row r="44" spans="2:10" x14ac:dyDescent="0.25">
      <c r="B44">
        <v>39</v>
      </c>
      <c r="C44" s="1">
        <v>42189</v>
      </c>
      <c r="D44" t="s">
        <v>33</v>
      </c>
      <c r="E44" t="s">
        <v>36</v>
      </c>
      <c r="G44">
        <v>95</v>
      </c>
      <c r="H44" s="1">
        <v>42620</v>
      </c>
      <c r="I44" t="s">
        <v>30</v>
      </c>
      <c r="J44" t="s">
        <v>25</v>
      </c>
    </row>
    <row r="45" spans="2:10" x14ac:dyDescent="0.25">
      <c r="B45">
        <v>40</v>
      </c>
      <c r="C45" s="1">
        <v>42191</v>
      </c>
      <c r="D45" t="s">
        <v>39</v>
      </c>
      <c r="E45" t="s">
        <v>20</v>
      </c>
      <c r="G45">
        <v>115</v>
      </c>
      <c r="H45" s="1">
        <v>42628</v>
      </c>
      <c r="I45" t="s">
        <v>33</v>
      </c>
      <c r="J45" t="s">
        <v>25</v>
      </c>
    </row>
    <row r="46" spans="2:10" x14ac:dyDescent="0.25">
      <c r="B46">
        <v>41</v>
      </c>
      <c r="C46" s="1">
        <v>42204</v>
      </c>
      <c r="D46" t="s">
        <v>21</v>
      </c>
      <c r="E46" t="s">
        <v>25</v>
      </c>
      <c r="G46">
        <v>121</v>
      </c>
      <c r="H46" s="1">
        <v>42628</v>
      </c>
      <c r="I46" t="s">
        <v>33</v>
      </c>
      <c r="J46" t="s">
        <v>25</v>
      </c>
    </row>
    <row r="47" spans="2:10" x14ac:dyDescent="0.25">
      <c r="B47">
        <v>42</v>
      </c>
      <c r="C47" s="1">
        <v>42219</v>
      </c>
      <c r="D47" t="s">
        <v>40</v>
      </c>
      <c r="E47" t="s">
        <v>22</v>
      </c>
      <c r="G47">
        <v>123</v>
      </c>
      <c r="H47" s="1">
        <v>42633</v>
      </c>
      <c r="I47" t="s">
        <v>33</v>
      </c>
      <c r="J47" t="s">
        <v>25</v>
      </c>
    </row>
    <row r="48" spans="2:10" x14ac:dyDescent="0.25">
      <c r="B48">
        <v>43</v>
      </c>
      <c r="C48" s="1">
        <v>42227</v>
      </c>
      <c r="D48" t="s">
        <v>41</v>
      </c>
      <c r="E48" t="s">
        <v>29</v>
      </c>
      <c r="G48">
        <v>100</v>
      </c>
      <c r="H48" s="1">
        <v>42647</v>
      </c>
      <c r="I48" t="s">
        <v>43</v>
      </c>
      <c r="J48" t="s">
        <v>25</v>
      </c>
    </row>
    <row r="49" spans="2:10" x14ac:dyDescent="0.25">
      <c r="B49">
        <v>44</v>
      </c>
      <c r="C49" s="1">
        <v>42230</v>
      </c>
      <c r="D49" t="s">
        <v>27</v>
      </c>
      <c r="E49" t="s">
        <v>25</v>
      </c>
      <c r="G49">
        <v>96</v>
      </c>
      <c r="H49" s="1">
        <v>42658</v>
      </c>
      <c r="I49" t="s">
        <v>37</v>
      </c>
      <c r="J49" t="s">
        <v>22</v>
      </c>
    </row>
    <row r="50" spans="2:10" x14ac:dyDescent="0.25">
      <c r="B50">
        <v>45</v>
      </c>
      <c r="C50" s="1">
        <v>42230</v>
      </c>
      <c r="D50" t="s">
        <v>42</v>
      </c>
      <c r="E50" t="s">
        <v>25</v>
      </c>
      <c r="G50">
        <v>99</v>
      </c>
      <c r="H50" s="1">
        <v>42659</v>
      </c>
      <c r="I50" t="s">
        <v>34</v>
      </c>
      <c r="J50" t="s">
        <v>25</v>
      </c>
    </row>
    <row r="51" spans="2:10" x14ac:dyDescent="0.25">
      <c r="B51">
        <v>46</v>
      </c>
      <c r="C51" s="1">
        <v>42236</v>
      </c>
      <c r="D51" t="s">
        <v>43</v>
      </c>
      <c r="E51" t="s">
        <v>22</v>
      </c>
      <c r="G51">
        <v>111</v>
      </c>
      <c r="H51" s="1">
        <v>42672</v>
      </c>
      <c r="I51" t="s">
        <v>37</v>
      </c>
      <c r="J51" t="s">
        <v>22</v>
      </c>
    </row>
    <row r="52" spans="2:10" x14ac:dyDescent="0.25">
      <c r="B52">
        <v>47</v>
      </c>
      <c r="C52" s="1">
        <v>42244</v>
      </c>
      <c r="D52" t="s">
        <v>27</v>
      </c>
      <c r="E52" t="s">
        <v>25</v>
      </c>
      <c r="G52">
        <v>113</v>
      </c>
      <c r="H52" s="1">
        <v>42677</v>
      </c>
      <c r="I52" t="s">
        <v>23</v>
      </c>
      <c r="J52" t="s">
        <v>22</v>
      </c>
    </row>
    <row r="53" spans="2:10" x14ac:dyDescent="0.25">
      <c r="B53">
        <v>48</v>
      </c>
      <c r="C53" s="1">
        <v>42244</v>
      </c>
      <c r="D53" t="s">
        <v>33</v>
      </c>
      <c r="E53" t="s">
        <v>25</v>
      </c>
      <c r="G53">
        <v>117</v>
      </c>
      <c r="H53" s="1">
        <v>42693</v>
      </c>
      <c r="I53" t="s">
        <v>27</v>
      </c>
      <c r="J53" t="s">
        <v>20</v>
      </c>
    </row>
    <row r="54" spans="2:10" x14ac:dyDescent="0.25">
      <c r="B54">
        <v>49</v>
      </c>
      <c r="C54" s="1">
        <v>42245</v>
      </c>
      <c r="D54" t="s">
        <v>44</v>
      </c>
      <c r="E54" t="s">
        <v>25</v>
      </c>
      <c r="G54">
        <v>97</v>
      </c>
      <c r="H54" s="1">
        <v>42694</v>
      </c>
      <c r="I54" t="s">
        <v>43</v>
      </c>
      <c r="J54" t="s">
        <v>22</v>
      </c>
    </row>
    <row r="55" spans="2:10" x14ac:dyDescent="0.25">
      <c r="B55">
        <v>50</v>
      </c>
      <c r="C55" s="1">
        <v>42252</v>
      </c>
      <c r="D55" t="s">
        <v>27</v>
      </c>
      <c r="E55" t="s">
        <v>25</v>
      </c>
      <c r="G55">
        <v>109</v>
      </c>
      <c r="H55" s="1">
        <v>42711</v>
      </c>
      <c r="I55" t="s">
        <v>33</v>
      </c>
      <c r="J55" t="s">
        <v>25</v>
      </c>
    </row>
    <row r="56" spans="2:10" x14ac:dyDescent="0.25">
      <c r="B56">
        <v>51</v>
      </c>
      <c r="C56" s="1">
        <v>42258</v>
      </c>
      <c r="D56" t="s">
        <v>28</v>
      </c>
      <c r="E56" t="s">
        <v>36</v>
      </c>
    </row>
    <row r="57" spans="2:10" x14ac:dyDescent="0.25">
      <c r="B57">
        <v>52</v>
      </c>
      <c r="C57" s="1">
        <v>42260</v>
      </c>
      <c r="D57" t="s">
        <v>33</v>
      </c>
      <c r="E57" t="s">
        <v>29</v>
      </c>
    </row>
    <row r="58" spans="2:10" x14ac:dyDescent="0.25">
      <c r="B58">
        <v>53</v>
      </c>
      <c r="C58" s="1">
        <v>42260</v>
      </c>
      <c r="D58" t="s">
        <v>38</v>
      </c>
      <c r="E58" t="s">
        <v>36</v>
      </c>
    </row>
    <row r="59" spans="2:10" x14ac:dyDescent="0.25">
      <c r="B59">
        <v>54</v>
      </c>
      <c r="C59" s="1">
        <v>42263</v>
      </c>
      <c r="D59" t="s">
        <v>31</v>
      </c>
      <c r="E59" t="s">
        <v>22</v>
      </c>
    </row>
    <row r="60" spans="2:10" x14ac:dyDescent="0.25">
      <c r="B60">
        <v>55</v>
      </c>
      <c r="C60" s="1">
        <v>42264</v>
      </c>
      <c r="D60" t="s">
        <v>43</v>
      </c>
      <c r="E60" t="s">
        <v>20</v>
      </c>
    </row>
    <row r="61" spans="2:10" x14ac:dyDescent="0.25">
      <c r="B61">
        <v>56</v>
      </c>
      <c r="C61" s="1">
        <v>42267</v>
      </c>
      <c r="D61" t="s">
        <v>41</v>
      </c>
      <c r="E61" t="s">
        <v>22</v>
      </c>
    </row>
    <row r="62" spans="2:10" x14ac:dyDescent="0.25">
      <c r="B62">
        <v>57</v>
      </c>
      <c r="C62" s="1">
        <v>42267</v>
      </c>
      <c r="D62" t="s">
        <v>30</v>
      </c>
      <c r="E62" t="s">
        <v>22</v>
      </c>
    </row>
    <row r="63" spans="2:10" x14ac:dyDescent="0.25">
      <c r="B63">
        <v>58</v>
      </c>
      <c r="C63" s="1">
        <v>42269</v>
      </c>
      <c r="D63" t="s">
        <v>30</v>
      </c>
      <c r="E63" t="s">
        <v>36</v>
      </c>
    </row>
    <row r="64" spans="2:10" x14ac:dyDescent="0.25">
      <c r="B64">
        <v>59</v>
      </c>
      <c r="C64" s="1">
        <v>42277</v>
      </c>
      <c r="D64" t="s">
        <v>41</v>
      </c>
      <c r="E64" t="s">
        <v>22</v>
      </c>
    </row>
    <row r="65" spans="2:5" x14ac:dyDescent="0.25">
      <c r="B65">
        <v>60</v>
      </c>
      <c r="C65" s="1">
        <v>42279</v>
      </c>
      <c r="D65" t="s">
        <v>33</v>
      </c>
      <c r="E65" t="s">
        <v>25</v>
      </c>
    </row>
    <row r="66" spans="2:5" x14ac:dyDescent="0.25">
      <c r="B66">
        <v>61</v>
      </c>
      <c r="C66" s="1">
        <v>42279</v>
      </c>
      <c r="D66" t="s">
        <v>26</v>
      </c>
      <c r="E66" t="s">
        <v>22</v>
      </c>
    </row>
    <row r="67" spans="2:5" x14ac:dyDescent="0.25">
      <c r="B67">
        <v>62</v>
      </c>
      <c r="C67" s="1">
        <v>42282</v>
      </c>
      <c r="D67" t="s">
        <v>27</v>
      </c>
      <c r="E67" t="s">
        <v>25</v>
      </c>
    </row>
    <row r="68" spans="2:5" x14ac:dyDescent="0.25">
      <c r="B68">
        <v>63</v>
      </c>
      <c r="C68" s="1">
        <v>42282</v>
      </c>
      <c r="D68" t="s">
        <v>33</v>
      </c>
      <c r="E68" t="s">
        <v>25</v>
      </c>
    </row>
    <row r="69" spans="2:5" x14ac:dyDescent="0.25">
      <c r="B69">
        <v>64</v>
      </c>
      <c r="C69" s="1">
        <v>42283</v>
      </c>
      <c r="D69" t="s">
        <v>27</v>
      </c>
      <c r="E69" t="s">
        <v>25</v>
      </c>
    </row>
    <row r="70" spans="2:5" x14ac:dyDescent="0.25">
      <c r="B70">
        <v>65</v>
      </c>
      <c r="C70" s="1">
        <v>42286</v>
      </c>
      <c r="D70" t="s">
        <v>27</v>
      </c>
      <c r="E70" t="s">
        <v>25</v>
      </c>
    </row>
    <row r="71" spans="2:5" x14ac:dyDescent="0.25">
      <c r="B71">
        <v>66</v>
      </c>
      <c r="C71" s="1">
        <v>42287</v>
      </c>
      <c r="D71" t="s">
        <v>27</v>
      </c>
      <c r="E71" t="s">
        <v>25</v>
      </c>
    </row>
    <row r="72" spans="2:5" x14ac:dyDescent="0.25">
      <c r="B72">
        <v>67</v>
      </c>
      <c r="C72" s="1">
        <v>42287</v>
      </c>
      <c r="D72" t="s">
        <v>37</v>
      </c>
      <c r="E72" t="s">
        <v>22</v>
      </c>
    </row>
    <row r="73" spans="2:5" x14ac:dyDescent="0.25">
      <c r="B73">
        <v>68</v>
      </c>
      <c r="C73" s="1">
        <v>42288</v>
      </c>
      <c r="D73" t="s">
        <v>33</v>
      </c>
      <c r="E73" t="s">
        <v>25</v>
      </c>
    </row>
    <row r="74" spans="2:5" x14ac:dyDescent="0.25">
      <c r="B74">
        <v>69</v>
      </c>
      <c r="C74" s="1">
        <v>42289</v>
      </c>
      <c r="D74" t="s">
        <v>27</v>
      </c>
      <c r="E74" t="s">
        <v>25</v>
      </c>
    </row>
    <row r="75" spans="2:5" x14ac:dyDescent="0.25">
      <c r="B75">
        <v>70</v>
      </c>
      <c r="C75" s="1">
        <v>42289</v>
      </c>
      <c r="D75" t="s">
        <v>35</v>
      </c>
      <c r="E75" t="s">
        <v>22</v>
      </c>
    </row>
    <row r="76" spans="2:5" x14ac:dyDescent="0.25">
      <c r="B76">
        <v>71</v>
      </c>
      <c r="C76" s="1">
        <v>42290</v>
      </c>
      <c r="D76" t="s">
        <v>33</v>
      </c>
      <c r="E76" t="s">
        <v>36</v>
      </c>
    </row>
    <row r="77" spans="2:5" x14ac:dyDescent="0.25">
      <c r="B77">
        <v>72</v>
      </c>
      <c r="C77" s="1">
        <v>42294</v>
      </c>
      <c r="D77" t="s">
        <v>24</v>
      </c>
      <c r="E77" t="s">
        <v>22</v>
      </c>
    </row>
    <row r="78" spans="2:5" x14ac:dyDescent="0.25">
      <c r="B78">
        <v>73</v>
      </c>
      <c r="C78" s="1">
        <v>42300</v>
      </c>
      <c r="D78" t="s">
        <v>27</v>
      </c>
      <c r="E78" t="s">
        <v>25</v>
      </c>
    </row>
    <row r="79" spans="2:5" x14ac:dyDescent="0.25">
      <c r="B79">
        <v>74</v>
      </c>
      <c r="C79" s="1">
        <v>42314</v>
      </c>
      <c r="D79" t="s">
        <v>23</v>
      </c>
      <c r="E79" t="s">
        <v>20</v>
      </c>
    </row>
    <row r="80" spans="2:5" x14ac:dyDescent="0.25">
      <c r="B80">
        <v>75</v>
      </c>
      <c r="C80" s="1">
        <v>42317</v>
      </c>
      <c r="D80" t="s">
        <v>35</v>
      </c>
      <c r="E80" t="s">
        <v>22</v>
      </c>
    </row>
    <row r="81" spans="2:5" x14ac:dyDescent="0.25">
      <c r="B81">
        <v>76</v>
      </c>
      <c r="C81" s="1">
        <v>42327</v>
      </c>
      <c r="D81" t="s">
        <v>21</v>
      </c>
      <c r="E81" t="s">
        <v>25</v>
      </c>
    </row>
    <row r="82" spans="2:5" x14ac:dyDescent="0.25">
      <c r="B82">
        <v>77</v>
      </c>
      <c r="C82" s="1">
        <v>42331</v>
      </c>
      <c r="D82" t="s">
        <v>33</v>
      </c>
      <c r="E82" t="s">
        <v>20</v>
      </c>
    </row>
    <row r="83" spans="2:5" x14ac:dyDescent="0.25">
      <c r="B83">
        <v>78</v>
      </c>
      <c r="C83" s="1">
        <v>42335</v>
      </c>
      <c r="D83" t="s">
        <v>41</v>
      </c>
      <c r="E83" t="s">
        <v>22</v>
      </c>
    </row>
    <row r="84" spans="2:5" x14ac:dyDescent="0.25">
      <c r="B84">
        <v>79</v>
      </c>
      <c r="C84" s="1">
        <v>42336</v>
      </c>
      <c r="D84" t="s">
        <v>26</v>
      </c>
      <c r="E84" t="s">
        <v>22</v>
      </c>
    </row>
    <row r="85" spans="2:5" x14ac:dyDescent="0.25">
      <c r="B85">
        <v>80</v>
      </c>
      <c r="C85" s="1">
        <v>42340</v>
      </c>
      <c r="D85" t="s">
        <v>34</v>
      </c>
      <c r="E85" t="s">
        <v>22</v>
      </c>
    </row>
    <row r="86" spans="2:5" x14ac:dyDescent="0.25">
      <c r="B86">
        <v>81</v>
      </c>
      <c r="C86" s="1">
        <v>42342</v>
      </c>
      <c r="D86" t="s">
        <v>33</v>
      </c>
      <c r="E86" t="s">
        <v>22</v>
      </c>
    </row>
    <row r="87" spans="2:5" x14ac:dyDescent="0.25">
      <c r="B87">
        <v>82</v>
      </c>
      <c r="C87" s="1">
        <v>42343</v>
      </c>
      <c r="D87" t="s">
        <v>41</v>
      </c>
      <c r="E87" t="s">
        <v>20</v>
      </c>
    </row>
    <row r="88" spans="2:5" x14ac:dyDescent="0.25">
      <c r="B88">
        <v>83</v>
      </c>
      <c r="C88" s="1">
        <v>42345</v>
      </c>
      <c r="D88" t="s">
        <v>33</v>
      </c>
      <c r="E88" t="s">
        <v>20</v>
      </c>
    </row>
    <row r="89" spans="2:5" x14ac:dyDescent="0.25">
      <c r="B89">
        <v>84</v>
      </c>
      <c r="C89" s="1">
        <v>42348</v>
      </c>
      <c r="D89" t="s">
        <v>27</v>
      </c>
      <c r="E89" t="s">
        <v>25</v>
      </c>
    </row>
    <row r="90" spans="2:5" x14ac:dyDescent="0.25">
      <c r="B90">
        <v>85</v>
      </c>
      <c r="C90" s="1">
        <v>42351</v>
      </c>
      <c r="D90" t="s">
        <v>38</v>
      </c>
      <c r="E90" t="s">
        <v>36</v>
      </c>
    </row>
    <row r="91" spans="2:5" x14ac:dyDescent="0.25">
      <c r="B91">
        <v>86</v>
      </c>
      <c r="C91" s="1">
        <v>42357</v>
      </c>
      <c r="D91" t="s">
        <v>27</v>
      </c>
      <c r="E91" t="s">
        <v>25</v>
      </c>
    </row>
    <row r="92" spans="2:5" x14ac:dyDescent="0.25">
      <c r="B92">
        <v>87</v>
      </c>
      <c r="C92" s="1">
        <v>42362</v>
      </c>
      <c r="D92" t="s">
        <v>27</v>
      </c>
      <c r="E92" t="s">
        <v>25</v>
      </c>
    </row>
    <row r="93" spans="2:5" x14ac:dyDescent="0.25">
      <c r="B93">
        <v>88</v>
      </c>
      <c r="C93" s="1">
        <v>42362</v>
      </c>
      <c r="D93" t="s">
        <v>35</v>
      </c>
      <c r="E93" t="s">
        <v>29</v>
      </c>
    </row>
    <row r="94" spans="2:5" x14ac:dyDescent="0.25">
      <c r="B94">
        <v>89</v>
      </c>
      <c r="C94" s="1">
        <v>42364</v>
      </c>
      <c r="D94" t="s">
        <v>32</v>
      </c>
      <c r="E94" t="s">
        <v>25</v>
      </c>
    </row>
    <row r="95" spans="2:5" x14ac:dyDescent="0.25">
      <c r="B95">
        <v>90</v>
      </c>
      <c r="C95" s="1">
        <v>42368</v>
      </c>
      <c r="D95" t="s">
        <v>27</v>
      </c>
      <c r="E95" t="s">
        <v>22</v>
      </c>
    </row>
  </sheetData>
  <sortState xmlns:xlrd2="http://schemas.microsoft.com/office/spreadsheetml/2017/richdata2" ref="G6:J55">
    <sortCondition ref="H6:H55"/>
  </sortState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5854-AD56-49D1-8262-02114C67BC5D}">
  <dimension ref="A3:B16"/>
  <sheetViews>
    <sheetView workbookViewId="0">
      <selection activeCell="A3" sqref="A3:B15"/>
    </sheetView>
  </sheetViews>
  <sheetFormatPr defaultRowHeight="15" x14ac:dyDescent="0.25"/>
  <cols>
    <col min="1" max="1" width="13.140625" bestFit="1" customWidth="1"/>
    <col min="2" max="2" width="16.85546875" bestFit="1" customWidth="1"/>
  </cols>
  <sheetData>
    <row r="3" spans="1:2" x14ac:dyDescent="0.25">
      <c r="A3" s="63" t="s">
        <v>109</v>
      </c>
      <c r="B3" t="s">
        <v>111</v>
      </c>
    </row>
    <row r="4" spans="1:2" x14ac:dyDescent="0.25">
      <c r="A4" s="42" t="s">
        <v>68</v>
      </c>
      <c r="B4">
        <v>3</v>
      </c>
    </row>
    <row r="5" spans="1:2" x14ac:dyDescent="0.25">
      <c r="A5" s="42" t="s">
        <v>69</v>
      </c>
      <c r="B5">
        <v>7</v>
      </c>
    </row>
    <row r="6" spans="1:2" x14ac:dyDescent="0.25">
      <c r="A6" s="42" t="s">
        <v>70</v>
      </c>
      <c r="B6">
        <v>6</v>
      </c>
    </row>
    <row r="7" spans="1:2" x14ac:dyDescent="0.25">
      <c r="A7" s="42" t="s">
        <v>71</v>
      </c>
      <c r="B7">
        <v>7</v>
      </c>
    </row>
    <row r="8" spans="1:2" x14ac:dyDescent="0.25">
      <c r="A8" s="42" t="s">
        <v>72</v>
      </c>
      <c r="B8">
        <v>8</v>
      </c>
    </row>
    <row r="9" spans="1:2" x14ac:dyDescent="0.25">
      <c r="A9" s="42" t="s">
        <v>73</v>
      </c>
      <c r="B9">
        <v>7</v>
      </c>
    </row>
    <row r="10" spans="1:2" x14ac:dyDescent="0.25">
      <c r="A10" s="42" t="s">
        <v>74</v>
      </c>
      <c r="B10">
        <v>3</v>
      </c>
    </row>
    <row r="11" spans="1:2" x14ac:dyDescent="0.25">
      <c r="A11" s="42" t="s">
        <v>75</v>
      </c>
      <c r="B11">
        <v>8</v>
      </c>
    </row>
    <row r="12" spans="1:2" x14ac:dyDescent="0.25">
      <c r="A12" s="42" t="s">
        <v>76</v>
      </c>
      <c r="B12">
        <v>10</v>
      </c>
    </row>
    <row r="13" spans="1:2" x14ac:dyDescent="0.25">
      <c r="A13" s="42" t="s">
        <v>77</v>
      </c>
      <c r="B13">
        <v>14</v>
      </c>
    </row>
    <row r="14" spans="1:2" x14ac:dyDescent="0.25">
      <c r="A14" s="42" t="s">
        <v>78</v>
      </c>
      <c r="B14">
        <v>6</v>
      </c>
    </row>
    <row r="15" spans="1:2" x14ac:dyDescent="0.25">
      <c r="A15" s="42" t="s">
        <v>79</v>
      </c>
      <c r="B15">
        <v>11</v>
      </c>
    </row>
    <row r="16" spans="1:2" x14ac:dyDescent="0.25">
      <c r="A16" s="42" t="s">
        <v>110</v>
      </c>
      <c r="B16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6C62-6B03-4094-8A7A-3EDF7C96B42E}">
  <sheetPr>
    <tabColor rgb="FF66FF66"/>
  </sheetPr>
  <dimension ref="A1:R52"/>
  <sheetViews>
    <sheetView zoomScale="80" zoomScaleNormal="80" workbookViewId="0">
      <selection activeCell="B23" sqref="B23"/>
    </sheetView>
  </sheetViews>
  <sheetFormatPr defaultRowHeight="15" x14ac:dyDescent="0.25"/>
  <cols>
    <col min="1" max="1" width="9.140625" customWidth="1"/>
    <col min="2" max="20" width="7.140625" customWidth="1"/>
  </cols>
  <sheetData>
    <row r="1" spans="1:18" ht="14.1" customHeight="1" x14ac:dyDescent="0.25">
      <c r="A1" s="65" t="s">
        <v>109</v>
      </c>
      <c r="B1" s="66" t="s">
        <v>111</v>
      </c>
      <c r="C1" s="62" t="s">
        <v>6</v>
      </c>
      <c r="D1" s="62" t="s">
        <v>5</v>
      </c>
      <c r="E1" s="62" t="s">
        <v>4</v>
      </c>
      <c r="F1" s="62" t="s">
        <v>0</v>
      </c>
      <c r="G1" s="62" t="s">
        <v>3</v>
      </c>
      <c r="H1" s="62" t="s">
        <v>2</v>
      </c>
      <c r="I1" s="62" t="s">
        <v>1</v>
      </c>
      <c r="J1" t="s">
        <v>8</v>
      </c>
      <c r="K1" s="62" t="s">
        <v>7</v>
      </c>
      <c r="L1" s="62" t="s">
        <v>6</v>
      </c>
      <c r="M1" s="62" t="s">
        <v>5</v>
      </c>
      <c r="N1" s="62" t="s">
        <v>4</v>
      </c>
      <c r="O1" s="62" t="s">
        <v>0</v>
      </c>
      <c r="P1" s="62" t="s">
        <v>3</v>
      </c>
      <c r="Q1" s="62" t="s">
        <v>2</v>
      </c>
      <c r="R1" s="62" t="s">
        <v>1</v>
      </c>
    </row>
    <row r="2" spans="1:18" ht="14.1" customHeight="1" x14ac:dyDescent="0.25">
      <c r="A2" s="64" t="s">
        <v>68</v>
      </c>
      <c r="B2" s="62">
        <v>3</v>
      </c>
      <c r="C2" s="62">
        <f t="shared" ref="C2:C33" ca="1" si="0">F2+2.66*O2</f>
        <v>16.205454545454547</v>
      </c>
      <c r="D2" s="62">
        <f t="shared" ref="D2:D33" ca="1" si="1">F2+(2/3)*2.66*O2</f>
        <v>13.303636363636365</v>
      </c>
      <c r="E2" s="62">
        <f t="shared" ref="E2:E33" ca="1" si="2">F2+(1/3)*2.66*O2</f>
        <v>10.401818181818182</v>
      </c>
      <c r="F2" s="62">
        <f t="shared" ref="F2:F33" si="3">AVERAGE($B$2:$B$13)</f>
        <v>7.5</v>
      </c>
      <c r="G2" s="62">
        <f t="shared" ref="G2:G33" ca="1" si="4">F2-(1/3)*2.66*O2</f>
        <v>4.5981818181818177</v>
      </c>
      <c r="H2" s="62">
        <f t="shared" ref="H2:H33" ca="1" si="5">F2-(2/3)*2.66*O2</f>
        <v>1.6963636363636354</v>
      </c>
      <c r="I2" s="62">
        <f t="shared" ref="I2:I33" ca="1" si="6">F2-2.66*O2</f>
        <v>-1.2054545454545469</v>
      </c>
      <c r="J2">
        <f>B2</f>
        <v>3</v>
      </c>
      <c r="K2" s="62"/>
      <c r="L2" s="62"/>
      <c r="M2" s="62"/>
      <c r="N2" s="62"/>
      <c r="O2" s="62">
        <f t="shared" ref="O2:O33" ca="1" si="7">AVERAGE($K$2:$K$13)</f>
        <v>3.2727272727272729</v>
      </c>
      <c r="P2" s="62"/>
      <c r="Q2" s="62"/>
      <c r="R2" s="62"/>
    </row>
    <row r="3" spans="1:18" ht="14.1" customHeight="1" x14ac:dyDescent="0.25">
      <c r="A3" s="64" t="s">
        <v>69</v>
      </c>
      <c r="B3" s="62">
        <v>7</v>
      </c>
      <c r="C3" s="62">
        <f t="shared" ca="1" si="0"/>
        <v>16.205454545454547</v>
      </c>
      <c r="D3" s="62">
        <f t="shared" ca="1" si="1"/>
        <v>13.303636363636365</v>
      </c>
      <c r="E3" s="62">
        <f t="shared" ca="1" si="2"/>
        <v>10.401818181818182</v>
      </c>
      <c r="F3" s="62">
        <f t="shared" si="3"/>
        <v>7.5</v>
      </c>
      <c r="G3" s="62">
        <f t="shared" ca="1" si="4"/>
        <v>4.5981818181818177</v>
      </c>
      <c r="H3" s="62">
        <f t="shared" ca="1" si="5"/>
        <v>1.6963636363636354</v>
      </c>
      <c r="I3" s="62">
        <f t="shared" ca="1" si="6"/>
        <v>-1.2054545454545469</v>
      </c>
      <c r="J3">
        <f t="shared" ref="J3:J33" ca="1" si="8">IF(ISBLANK(B3),OFFSET(J3,-1,0,1,1),B3)</f>
        <v>7</v>
      </c>
      <c r="K3" s="62">
        <f t="shared" ref="K3:K33" ca="1" si="9">IF(OR(OFFSET(K3,-1,-9,1,1)="",OFFSET(K3,0,-9,1,1)=""),"",IF(ISERROR(ABS(B3-OFFSET(K3,-1,-1,1,1))),"",ABS(B3-OFFSET(K3,-1,-1,1,1))))</f>
        <v>4</v>
      </c>
      <c r="L3" s="62">
        <f t="shared" ref="L3:L33" ca="1" si="10">3.267*O3</f>
        <v>10.692</v>
      </c>
      <c r="M3" s="62">
        <f t="shared" ref="M3:M33" ca="1" si="11">(2/3)*(L3-O3)+O3</f>
        <v>8.2189090909090901</v>
      </c>
      <c r="N3" s="62">
        <f t="shared" ref="N3:N33" ca="1" si="12">(1/3)*(L3-O3)+O3</f>
        <v>5.7458181818181817</v>
      </c>
      <c r="O3" s="62">
        <f t="shared" ca="1" si="7"/>
        <v>3.2727272727272729</v>
      </c>
      <c r="P3" s="62">
        <f t="shared" ref="P3:P33" ca="1" si="13">(MAX(O3-(1/3)*(L3-O3),0))</f>
        <v>0.79963636363636414</v>
      </c>
      <c r="Q3" s="62">
        <f t="shared" ref="Q3:Q33" ca="1" si="14">MAX(O3-(2/3)*(L3-O3),0)</f>
        <v>0</v>
      </c>
      <c r="R3" s="62">
        <v>0</v>
      </c>
    </row>
    <row r="4" spans="1:18" ht="14.1" customHeight="1" x14ac:dyDescent="0.25">
      <c r="A4" s="64" t="s">
        <v>70</v>
      </c>
      <c r="B4" s="62">
        <v>6</v>
      </c>
      <c r="C4" s="62">
        <f t="shared" ca="1" si="0"/>
        <v>16.205454545454547</v>
      </c>
      <c r="D4" s="62">
        <f t="shared" ca="1" si="1"/>
        <v>13.303636363636365</v>
      </c>
      <c r="E4" s="62">
        <f t="shared" ca="1" si="2"/>
        <v>10.401818181818182</v>
      </c>
      <c r="F4" s="62">
        <f t="shared" si="3"/>
        <v>7.5</v>
      </c>
      <c r="G4" s="62">
        <f t="shared" ca="1" si="4"/>
        <v>4.5981818181818177</v>
      </c>
      <c r="H4" s="62">
        <f t="shared" ca="1" si="5"/>
        <v>1.6963636363636354</v>
      </c>
      <c r="I4" s="62">
        <f t="shared" ca="1" si="6"/>
        <v>-1.2054545454545469</v>
      </c>
      <c r="J4">
        <f t="shared" ca="1" si="8"/>
        <v>6</v>
      </c>
      <c r="K4" s="62">
        <f t="shared" ca="1" si="9"/>
        <v>1</v>
      </c>
      <c r="L4" s="62">
        <f t="shared" ca="1" si="10"/>
        <v>10.692</v>
      </c>
      <c r="M4" s="62">
        <f t="shared" ca="1" si="11"/>
        <v>8.2189090909090901</v>
      </c>
      <c r="N4" s="62">
        <f t="shared" ca="1" si="12"/>
        <v>5.7458181818181817</v>
      </c>
      <c r="O4" s="62">
        <f t="shared" ca="1" si="7"/>
        <v>3.2727272727272729</v>
      </c>
      <c r="P4" s="62">
        <f t="shared" ca="1" si="13"/>
        <v>0.79963636363636414</v>
      </c>
      <c r="Q4" s="62">
        <f t="shared" ca="1" si="14"/>
        <v>0</v>
      </c>
      <c r="R4" s="62">
        <v>0</v>
      </c>
    </row>
    <row r="5" spans="1:18" ht="14.1" customHeight="1" x14ac:dyDescent="0.25">
      <c r="A5" s="64" t="s">
        <v>71</v>
      </c>
      <c r="B5" s="62">
        <v>7</v>
      </c>
      <c r="C5" s="62">
        <f t="shared" ca="1" si="0"/>
        <v>16.205454545454547</v>
      </c>
      <c r="D5" s="62">
        <f t="shared" ca="1" si="1"/>
        <v>13.303636363636365</v>
      </c>
      <c r="E5" s="62">
        <f t="shared" ca="1" si="2"/>
        <v>10.401818181818182</v>
      </c>
      <c r="F5" s="62">
        <f t="shared" si="3"/>
        <v>7.5</v>
      </c>
      <c r="G5" s="62">
        <f t="shared" ca="1" si="4"/>
        <v>4.5981818181818177</v>
      </c>
      <c r="H5" s="62">
        <f t="shared" ca="1" si="5"/>
        <v>1.6963636363636354</v>
      </c>
      <c r="I5" s="62">
        <f t="shared" ca="1" si="6"/>
        <v>-1.2054545454545469</v>
      </c>
      <c r="J5">
        <f t="shared" ca="1" si="8"/>
        <v>7</v>
      </c>
      <c r="K5" s="62">
        <f t="shared" ca="1" si="9"/>
        <v>1</v>
      </c>
      <c r="L5" s="62">
        <f t="shared" ca="1" si="10"/>
        <v>10.692</v>
      </c>
      <c r="M5" s="62">
        <f t="shared" ca="1" si="11"/>
        <v>8.2189090909090901</v>
      </c>
      <c r="N5" s="62">
        <f t="shared" ca="1" si="12"/>
        <v>5.7458181818181817</v>
      </c>
      <c r="O5" s="62">
        <f t="shared" ca="1" si="7"/>
        <v>3.2727272727272729</v>
      </c>
      <c r="P5" s="62">
        <f t="shared" ca="1" si="13"/>
        <v>0.79963636363636414</v>
      </c>
      <c r="Q5" s="62">
        <f t="shared" ca="1" si="14"/>
        <v>0</v>
      </c>
      <c r="R5" s="62">
        <v>0</v>
      </c>
    </row>
    <row r="6" spans="1:18" ht="14.1" customHeight="1" x14ac:dyDescent="0.25">
      <c r="A6" s="64" t="s">
        <v>72</v>
      </c>
      <c r="B6" s="62">
        <v>8</v>
      </c>
      <c r="C6" s="62">
        <f t="shared" ca="1" si="0"/>
        <v>16.205454545454547</v>
      </c>
      <c r="D6" s="62">
        <f t="shared" ca="1" si="1"/>
        <v>13.303636363636365</v>
      </c>
      <c r="E6" s="62">
        <f t="shared" ca="1" si="2"/>
        <v>10.401818181818182</v>
      </c>
      <c r="F6" s="62">
        <f t="shared" si="3"/>
        <v>7.5</v>
      </c>
      <c r="G6" s="62">
        <f t="shared" ca="1" si="4"/>
        <v>4.5981818181818177</v>
      </c>
      <c r="H6" s="62">
        <f t="shared" ca="1" si="5"/>
        <v>1.6963636363636354</v>
      </c>
      <c r="I6" s="62">
        <f t="shared" ca="1" si="6"/>
        <v>-1.2054545454545469</v>
      </c>
      <c r="J6">
        <f t="shared" ca="1" si="8"/>
        <v>8</v>
      </c>
      <c r="K6" s="62">
        <f t="shared" ca="1" si="9"/>
        <v>1</v>
      </c>
      <c r="L6" s="62">
        <f t="shared" ca="1" si="10"/>
        <v>10.692</v>
      </c>
      <c r="M6" s="62">
        <f t="shared" ca="1" si="11"/>
        <v>8.2189090909090901</v>
      </c>
      <c r="N6" s="62">
        <f t="shared" ca="1" si="12"/>
        <v>5.7458181818181817</v>
      </c>
      <c r="O6" s="62">
        <f t="shared" ca="1" si="7"/>
        <v>3.2727272727272729</v>
      </c>
      <c r="P6" s="62">
        <f t="shared" ca="1" si="13"/>
        <v>0.79963636363636414</v>
      </c>
      <c r="Q6" s="62">
        <f t="shared" ca="1" si="14"/>
        <v>0</v>
      </c>
      <c r="R6" s="62">
        <v>0</v>
      </c>
    </row>
    <row r="7" spans="1:18" ht="14.1" customHeight="1" x14ac:dyDescent="0.25">
      <c r="A7" s="64" t="s">
        <v>73</v>
      </c>
      <c r="B7" s="62">
        <v>7</v>
      </c>
      <c r="C7" s="62">
        <f t="shared" ca="1" si="0"/>
        <v>16.205454545454547</v>
      </c>
      <c r="D7" s="62">
        <f t="shared" ca="1" si="1"/>
        <v>13.303636363636365</v>
      </c>
      <c r="E7" s="62">
        <f t="shared" ca="1" si="2"/>
        <v>10.401818181818182</v>
      </c>
      <c r="F7" s="62">
        <f t="shared" si="3"/>
        <v>7.5</v>
      </c>
      <c r="G7" s="62">
        <f t="shared" ca="1" si="4"/>
        <v>4.5981818181818177</v>
      </c>
      <c r="H7" s="62">
        <f t="shared" ca="1" si="5"/>
        <v>1.6963636363636354</v>
      </c>
      <c r="I7" s="62">
        <f t="shared" ca="1" si="6"/>
        <v>-1.2054545454545469</v>
      </c>
      <c r="J7">
        <f t="shared" ca="1" si="8"/>
        <v>7</v>
      </c>
      <c r="K7" s="62">
        <f t="shared" ca="1" si="9"/>
        <v>1</v>
      </c>
      <c r="L7" s="62">
        <f t="shared" ca="1" si="10"/>
        <v>10.692</v>
      </c>
      <c r="M7" s="62">
        <f t="shared" ca="1" si="11"/>
        <v>8.2189090909090901</v>
      </c>
      <c r="N7" s="62">
        <f t="shared" ca="1" si="12"/>
        <v>5.7458181818181817</v>
      </c>
      <c r="O7" s="62">
        <f t="shared" ca="1" si="7"/>
        <v>3.2727272727272729</v>
      </c>
      <c r="P7" s="62">
        <f t="shared" ca="1" si="13"/>
        <v>0.79963636363636414</v>
      </c>
      <c r="Q7" s="62">
        <f t="shared" ca="1" si="14"/>
        <v>0</v>
      </c>
      <c r="R7" s="62">
        <v>0</v>
      </c>
    </row>
    <row r="8" spans="1:18" ht="14.1" customHeight="1" x14ac:dyDescent="0.25">
      <c r="A8" s="64" t="s">
        <v>74</v>
      </c>
      <c r="B8" s="62">
        <v>3</v>
      </c>
      <c r="C8" s="62">
        <f t="shared" ca="1" si="0"/>
        <v>16.205454545454547</v>
      </c>
      <c r="D8" s="62">
        <f t="shared" ca="1" si="1"/>
        <v>13.303636363636365</v>
      </c>
      <c r="E8" s="62">
        <f t="shared" ca="1" si="2"/>
        <v>10.401818181818182</v>
      </c>
      <c r="F8" s="62">
        <f t="shared" si="3"/>
        <v>7.5</v>
      </c>
      <c r="G8" s="62">
        <f t="shared" ca="1" si="4"/>
        <v>4.5981818181818177</v>
      </c>
      <c r="H8" s="62">
        <f t="shared" ca="1" si="5"/>
        <v>1.6963636363636354</v>
      </c>
      <c r="I8" s="62">
        <f t="shared" ca="1" si="6"/>
        <v>-1.2054545454545469</v>
      </c>
      <c r="J8">
        <f t="shared" ca="1" si="8"/>
        <v>3</v>
      </c>
      <c r="K8" s="62">
        <f t="shared" ca="1" si="9"/>
        <v>4</v>
      </c>
      <c r="L8" s="62">
        <f t="shared" ca="1" si="10"/>
        <v>10.692</v>
      </c>
      <c r="M8" s="62">
        <f t="shared" ca="1" si="11"/>
        <v>8.2189090909090901</v>
      </c>
      <c r="N8" s="62">
        <f t="shared" ca="1" si="12"/>
        <v>5.7458181818181817</v>
      </c>
      <c r="O8" s="62">
        <f t="shared" ca="1" si="7"/>
        <v>3.2727272727272729</v>
      </c>
      <c r="P8" s="62">
        <f t="shared" ca="1" si="13"/>
        <v>0.79963636363636414</v>
      </c>
      <c r="Q8" s="62">
        <f t="shared" ca="1" si="14"/>
        <v>0</v>
      </c>
      <c r="R8" s="62">
        <v>0</v>
      </c>
    </row>
    <row r="9" spans="1:18" ht="14.1" customHeight="1" x14ac:dyDescent="0.25">
      <c r="A9" s="64" t="s">
        <v>75</v>
      </c>
      <c r="B9" s="62">
        <v>8</v>
      </c>
      <c r="C9" s="62">
        <f t="shared" ca="1" si="0"/>
        <v>16.205454545454547</v>
      </c>
      <c r="D9" s="62">
        <f t="shared" ca="1" si="1"/>
        <v>13.303636363636365</v>
      </c>
      <c r="E9" s="62">
        <f t="shared" ca="1" si="2"/>
        <v>10.401818181818182</v>
      </c>
      <c r="F9" s="62">
        <f t="shared" si="3"/>
        <v>7.5</v>
      </c>
      <c r="G9" s="62">
        <f t="shared" ca="1" si="4"/>
        <v>4.5981818181818177</v>
      </c>
      <c r="H9" s="62">
        <f t="shared" ca="1" si="5"/>
        <v>1.6963636363636354</v>
      </c>
      <c r="I9" s="62">
        <f t="shared" ca="1" si="6"/>
        <v>-1.2054545454545469</v>
      </c>
      <c r="J9">
        <f t="shared" ca="1" si="8"/>
        <v>8</v>
      </c>
      <c r="K9" s="62">
        <f t="shared" ca="1" si="9"/>
        <v>5</v>
      </c>
      <c r="L9" s="62">
        <f t="shared" ca="1" si="10"/>
        <v>10.692</v>
      </c>
      <c r="M9" s="62">
        <f t="shared" ca="1" si="11"/>
        <v>8.2189090909090901</v>
      </c>
      <c r="N9" s="62">
        <f t="shared" ca="1" si="12"/>
        <v>5.7458181818181817</v>
      </c>
      <c r="O9" s="62">
        <f t="shared" ca="1" si="7"/>
        <v>3.2727272727272729</v>
      </c>
      <c r="P9" s="62">
        <f t="shared" ca="1" si="13"/>
        <v>0.79963636363636414</v>
      </c>
      <c r="Q9" s="62">
        <f t="shared" ca="1" si="14"/>
        <v>0</v>
      </c>
      <c r="R9" s="62">
        <v>0</v>
      </c>
    </row>
    <row r="10" spans="1:18" ht="14.1" customHeight="1" x14ac:dyDescent="0.25">
      <c r="A10" s="64" t="s">
        <v>76</v>
      </c>
      <c r="B10" s="62">
        <v>10</v>
      </c>
      <c r="C10" s="62">
        <f t="shared" ca="1" si="0"/>
        <v>16.205454545454547</v>
      </c>
      <c r="D10" s="62">
        <f t="shared" ca="1" si="1"/>
        <v>13.303636363636365</v>
      </c>
      <c r="E10" s="62">
        <f t="shared" ca="1" si="2"/>
        <v>10.401818181818182</v>
      </c>
      <c r="F10" s="62">
        <f t="shared" si="3"/>
        <v>7.5</v>
      </c>
      <c r="G10" s="62">
        <f t="shared" ca="1" si="4"/>
        <v>4.5981818181818177</v>
      </c>
      <c r="H10" s="62">
        <f t="shared" ca="1" si="5"/>
        <v>1.6963636363636354</v>
      </c>
      <c r="I10" s="62">
        <f t="shared" ca="1" si="6"/>
        <v>-1.2054545454545469</v>
      </c>
      <c r="J10">
        <f t="shared" ca="1" si="8"/>
        <v>10</v>
      </c>
      <c r="K10" s="62">
        <f t="shared" ca="1" si="9"/>
        <v>2</v>
      </c>
      <c r="L10" s="62">
        <f t="shared" ca="1" si="10"/>
        <v>10.692</v>
      </c>
      <c r="M10" s="62">
        <f t="shared" ca="1" si="11"/>
        <v>8.2189090909090901</v>
      </c>
      <c r="N10" s="62">
        <f t="shared" ca="1" si="12"/>
        <v>5.7458181818181817</v>
      </c>
      <c r="O10" s="62">
        <f t="shared" ca="1" si="7"/>
        <v>3.2727272727272729</v>
      </c>
      <c r="P10" s="62">
        <f t="shared" ca="1" si="13"/>
        <v>0.79963636363636414</v>
      </c>
      <c r="Q10" s="62">
        <f t="shared" ca="1" si="14"/>
        <v>0</v>
      </c>
      <c r="R10" s="62">
        <v>0</v>
      </c>
    </row>
    <row r="11" spans="1:18" ht="14.1" customHeight="1" x14ac:dyDescent="0.25">
      <c r="A11" s="64" t="s">
        <v>77</v>
      </c>
      <c r="B11" s="62">
        <v>14</v>
      </c>
      <c r="C11" s="62">
        <f t="shared" ca="1" si="0"/>
        <v>16.205454545454547</v>
      </c>
      <c r="D11" s="62">
        <f t="shared" ca="1" si="1"/>
        <v>13.303636363636365</v>
      </c>
      <c r="E11" s="62">
        <f t="shared" ca="1" si="2"/>
        <v>10.401818181818182</v>
      </c>
      <c r="F11" s="62">
        <f t="shared" si="3"/>
        <v>7.5</v>
      </c>
      <c r="G11" s="62">
        <f t="shared" ca="1" si="4"/>
        <v>4.5981818181818177</v>
      </c>
      <c r="H11" s="62">
        <f t="shared" ca="1" si="5"/>
        <v>1.6963636363636354</v>
      </c>
      <c r="I11" s="62">
        <f t="shared" ca="1" si="6"/>
        <v>-1.2054545454545469</v>
      </c>
      <c r="J11">
        <f t="shared" ca="1" si="8"/>
        <v>14</v>
      </c>
      <c r="K11" s="62">
        <f t="shared" ca="1" si="9"/>
        <v>4</v>
      </c>
      <c r="L11" s="62">
        <f t="shared" ca="1" si="10"/>
        <v>10.692</v>
      </c>
      <c r="M11" s="62">
        <f t="shared" ca="1" si="11"/>
        <v>8.2189090909090901</v>
      </c>
      <c r="N11" s="62">
        <f t="shared" ca="1" si="12"/>
        <v>5.7458181818181817</v>
      </c>
      <c r="O11" s="62">
        <f t="shared" ca="1" si="7"/>
        <v>3.2727272727272729</v>
      </c>
      <c r="P11" s="62">
        <f t="shared" ca="1" si="13"/>
        <v>0.79963636363636414</v>
      </c>
      <c r="Q11" s="62">
        <f t="shared" ca="1" si="14"/>
        <v>0</v>
      </c>
      <c r="R11" s="62">
        <v>0</v>
      </c>
    </row>
    <row r="12" spans="1:18" ht="14.1" customHeight="1" x14ac:dyDescent="0.25">
      <c r="A12" s="64" t="s">
        <v>78</v>
      </c>
      <c r="B12" s="62">
        <v>6</v>
      </c>
      <c r="C12" s="62">
        <f t="shared" ca="1" si="0"/>
        <v>16.205454545454547</v>
      </c>
      <c r="D12" s="62">
        <f t="shared" ca="1" si="1"/>
        <v>13.303636363636365</v>
      </c>
      <c r="E12" s="62">
        <f t="shared" ca="1" si="2"/>
        <v>10.401818181818182</v>
      </c>
      <c r="F12" s="62">
        <f t="shared" si="3"/>
        <v>7.5</v>
      </c>
      <c r="G12" s="62">
        <f t="shared" ca="1" si="4"/>
        <v>4.5981818181818177</v>
      </c>
      <c r="H12" s="62">
        <f t="shared" ca="1" si="5"/>
        <v>1.6963636363636354</v>
      </c>
      <c r="I12" s="62">
        <f t="shared" ca="1" si="6"/>
        <v>-1.2054545454545469</v>
      </c>
      <c r="J12">
        <f t="shared" ca="1" si="8"/>
        <v>6</v>
      </c>
      <c r="K12" s="62">
        <f t="shared" ca="1" si="9"/>
        <v>8</v>
      </c>
      <c r="L12" s="62">
        <f t="shared" ca="1" si="10"/>
        <v>10.692</v>
      </c>
      <c r="M12" s="62">
        <f t="shared" ca="1" si="11"/>
        <v>8.2189090909090901</v>
      </c>
      <c r="N12" s="62">
        <f t="shared" ca="1" si="12"/>
        <v>5.7458181818181817</v>
      </c>
      <c r="O12" s="62">
        <f t="shared" ca="1" si="7"/>
        <v>3.2727272727272729</v>
      </c>
      <c r="P12" s="62">
        <f t="shared" ca="1" si="13"/>
        <v>0.79963636363636414</v>
      </c>
      <c r="Q12" s="62">
        <f t="shared" ca="1" si="14"/>
        <v>0</v>
      </c>
      <c r="R12" s="62">
        <v>0</v>
      </c>
    </row>
    <row r="13" spans="1:18" ht="14.1" customHeight="1" x14ac:dyDescent="0.25">
      <c r="A13" s="64" t="s">
        <v>79</v>
      </c>
      <c r="B13" s="62">
        <v>11</v>
      </c>
      <c r="C13" s="62">
        <f t="shared" ca="1" si="0"/>
        <v>16.205454545454547</v>
      </c>
      <c r="D13" s="62">
        <f t="shared" ca="1" si="1"/>
        <v>13.303636363636365</v>
      </c>
      <c r="E13" s="62">
        <f t="shared" ca="1" si="2"/>
        <v>10.401818181818182</v>
      </c>
      <c r="F13" s="62">
        <f t="shared" si="3"/>
        <v>7.5</v>
      </c>
      <c r="G13" s="62">
        <f t="shared" ca="1" si="4"/>
        <v>4.5981818181818177</v>
      </c>
      <c r="H13" s="62">
        <f t="shared" ca="1" si="5"/>
        <v>1.6963636363636354</v>
      </c>
      <c r="I13" s="62">
        <f t="shared" ca="1" si="6"/>
        <v>-1.2054545454545469</v>
      </c>
      <c r="J13">
        <f t="shared" ca="1" si="8"/>
        <v>11</v>
      </c>
      <c r="K13" s="62">
        <f t="shared" ca="1" si="9"/>
        <v>5</v>
      </c>
      <c r="L13" s="62">
        <f t="shared" ca="1" si="10"/>
        <v>10.692</v>
      </c>
      <c r="M13" s="62">
        <f t="shared" ca="1" si="11"/>
        <v>8.2189090909090901</v>
      </c>
      <c r="N13" s="62">
        <f t="shared" ca="1" si="12"/>
        <v>5.7458181818181817</v>
      </c>
      <c r="O13" s="62">
        <f t="shared" ca="1" si="7"/>
        <v>3.2727272727272729</v>
      </c>
      <c r="P13" s="62">
        <f t="shared" ca="1" si="13"/>
        <v>0.79963636363636414</v>
      </c>
      <c r="Q13" s="62">
        <f t="shared" ca="1" si="14"/>
        <v>0</v>
      </c>
      <c r="R13" s="62">
        <v>0</v>
      </c>
    </row>
    <row r="14" spans="1:18" ht="14.1" customHeight="1" x14ac:dyDescent="0.25">
      <c r="B14" s="62"/>
      <c r="C14" s="62">
        <f t="shared" ca="1" si="0"/>
        <v>16.205454545454547</v>
      </c>
      <c r="D14" s="62">
        <f t="shared" ca="1" si="1"/>
        <v>13.303636363636365</v>
      </c>
      <c r="E14" s="62">
        <f t="shared" ca="1" si="2"/>
        <v>10.401818181818182</v>
      </c>
      <c r="F14" s="62">
        <f t="shared" si="3"/>
        <v>7.5</v>
      </c>
      <c r="G14" s="62">
        <f t="shared" ca="1" si="4"/>
        <v>4.5981818181818177</v>
      </c>
      <c r="H14" s="62">
        <f t="shared" ca="1" si="5"/>
        <v>1.6963636363636354</v>
      </c>
      <c r="I14" s="62">
        <f t="shared" ca="1" si="6"/>
        <v>-1.2054545454545469</v>
      </c>
      <c r="J14">
        <f t="shared" ca="1" si="8"/>
        <v>11</v>
      </c>
      <c r="K14" t="str">
        <f t="shared" ca="1" si="9"/>
        <v/>
      </c>
      <c r="L14">
        <f t="shared" ca="1" si="10"/>
        <v>10.692</v>
      </c>
      <c r="M14">
        <f t="shared" ca="1" si="11"/>
        <v>8.2189090909090901</v>
      </c>
      <c r="N14">
        <f t="shared" ca="1" si="12"/>
        <v>5.7458181818181817</v>
      </c>
      <c r="O14" s="62">
        <f t="shared" ca="1" si="7"/>
        <v>3.2727272727272729</v>
      </c>
      <c r="P14">
        <f t="shared" ca="1" si="13"/>
        <v>0.79963636363636414</v>
      </c>
      <c r="Q14">
        <f t="shared" ca="1" si="14"/>
        <v>0</v>
      </c>
      <c r="R14">
        <v>0</v>
      </c>
    </row>
    <row r="15" spans="1:18" ht="14.1" customHeight="1" x14ac:dyDescent="0.25">
      <c r="B15" s="62"/>
      <c r="C15" s="62">
        <f t="shared" ca="1" si="0"/>
        <v>16.205454545454547</v>
      </c>
      <c r="D15" s="62">
        <f t="shared" ca="1" si="1"/>
        <v>13.303636363636365</v>
      </c>
      <c r="E15" s="62">
        <f t="shared" ca="1" si="2"/>
        <v>10.401818181818182</v>
      </c>
      <c r="F15" s="62">
        <f t="shared" si="3"/>
        <v>7.5</v>
      </c>
      <c r="G15" s="62">
        <f t="shared" ca="1" si="4"/>
        <v>4.5981818181818177</v>
      </c>
      <c r="H15" s="62">
        <f t="shared" ca="1" si="5"/>
        <v>1.6963636363636354</v>
      </c>
      <c r="I15" s="62">
        <f t="shared" ca="1" si="6"/>
        <v>-1.2054545454545469</v>
      </c>
      <c r="J15">
        <f t="shared" ca="1" si="8"/>
        <v>11</v>
      </c>
      <c r="K15" t="str">
        <f t="shared" ca="1" si="9"/>
        <v/>
      </c>
      <c r="L15">
        <f t="shared" ca="1" si="10"/>
        <v>10.692</v>
      </c>
      <c r="M15">
        <f t="shared" ca="1" si="11"/>
        <v>8.2189090909090901</v>
      </c>
      <c r="N15">
        <f t="shared" ca="1" si="12"/>
        <v>5.7458181818181817</v>
      </c>
      <c r="O15" s="62">
        <f t="shared" ca="1" si="7"/>
        <v>3.2727272727272729</v>
      </c>
      <c r="P15">
        <f t="shared" ca="1" si="13"/>
        <v>0.79963636363636414</v>
      </c>
      <c r="Q15">
        <f t="shared" ca="1" si="14"/>
        <v>0</v>
      </c>
      <c r="R15">
        <v>0</v>
      </c>
    </row>
    <row r="16" spans="1:18" ht="14.1" customHeight="1" x14ac:dyDescent="0.25">
      <c r="B16" s="62"/>
      <c r="C16" s="62">
        <f t="shared" ca="1" si="0"/>
        <v>16.205454545454547</v>
      </c>
      <c r="D16" s="62">
        <f t="shared" ca="1" si="1"/>
        <v>13.303636363636365</v>
      </c>
      <c r="E16" s="62">
        <f t="shared" ca="1" si="2"/>
        <v>10.401818181818182</v>
      </c>
      <c r="F16" s="62">
        <f t="shared" si="3"/>
        <v>7.5</v>
      </c>
      <c r="G16" s="62">
        <f t="shared" ca="1" si="4"/>
        <v>4.5981818181818177</v>
      </c>
      <c r="H16" s="62">
        <f t="shared" ca="1" si="5"/>
        <v>1.6963636363636354</v>
      </c>
      <c r="I16" s="62">
        <f t="shared" ca="1" si="6"/>
        <v>-1.2054545454545469</v>
      </c>
      <c r="J16">
        <f t="shared" ca="1" si="8"/>
        <v>11</v>
      </c>
      <c r="K16" t="str">
        <f t="shared" ca="1" si="9"/>
        <v/>
      </c>
      <c r="L16">
        <f t="shared" ca="1" si="10"/>
        <v>10.692</v>
      </c>
      <c r="M16">
        <f t="shared" ca="1" si="11"/>
        <v>8.2189090909090901</v>
      </c>
      <c r="N16">
        <f t="shared" ca="1" si="12"/>
        <v>5.7458181818181817</v>
      </c>
      <c r="O16" s="62">
        <f t="shared" ca="1" si="7"/>
        <v>3.2727272727272729</v>
      </c>
      <c r="P16">
        <f t="shared" ca="1" si="13"/>
        <v>0.79963636363636414</v>
      </c>
      <c r="Q16">
        <f t="shared" ca="1" si="14"/>
        <v>0</v>
      </c>
      <c r="R16">
        <v>0</v>
      </c>
    </row>
    <row r="17" spans="2:18" ht="14.1" customHeight="1" x14ac:dyDescent="0.25">
      <c r="B17" s="62"/>
      <c r="C17" s="62">
        <f t="shared" ca="1" si="0"/>
        <v>16.205454545454547</v>
      </c>
      <c r="D17" s="62">
        <f t="shared" ca="1" si="1"/>
        <v>13.303636363636365</v>
      </c>
      <c r="E17" s="62">
        <f t="shared" ca="1" si="2"/>
        <v>10.401818181818182</v>
      </c>
      <c r="F17" s="62">
        <f t="shared" si="3"/>
        <v>7.5</v>
      </c>
      <c r="G17" s="62">
        <f t="shared" ca="1" si="4"/>
        <v>4.5981818181818177</v>
      </c>
      <c r="H17" s="62">
        <f t="shared" ca="1" si="5"/>
        <v>1.6963636363636354</v>
      </c>
      <c r="I17" s="62">
        <f t="shared" ca="1" si="6"/>
        <v>-1.2054545454545469</v>
      </c>
      <c r="J17">
        <f t="shared" ca="1" si="8"/>
        <v>11</v>
      </c>
      <c r="K17" t="str">
        <f t="shared" ca="1" si="9"/>
        <v/>
      </c>
      <c r="L17">
        <f t="shared" ca="1" si="10"/>
        <v>10.692</v>
      </c>
      <c r="M17">
        <f t="shared" ca="1" si="11"/>
        <v>8.2189090909090901</v>
      </c>
      <c r="N17">
        <f t="shared" ca="1" si="12"/>
        <v>5.7458181818181817</v>
      </c>
      <c r="O17" s="62">
        <f t="shared" ca="1" si="7"/>
        <v>3.2727272727272729</v>
      </c>
      <c r="P17">
        <f t="shared" ca="1" si="13"/>
        <v>0.79963636363636414</v>
      </c>
      <c r="Q17">
        <f t="shared" ca="1" si="14"/>
        <v>0</v>
      </c>
      <c r="R17">
        <v>0</v>
      </c>
    </row>
    <row r="18" spans="2:18" ht="14.1" customHeight="1" x14ac:dyDescent="0.25">
      <c r="B18" s="62"/>
      <c r="C18" s="62">
        <f t="shared" ca="1" si="0"/>
        <v>16.205454545454547</v>
      </c>
      <c r="D18" s="62">
        <f t="shared" ca="1" si="1"/>
        <v>13.303636363636365</v>
      </c>
      <c r="E18" s="62">
        <f t="shared" ca="1" si="2"/>
        <v>10.401818181818182</v>
      </c>
      <c r="F18" s="62">
        <f t="shared" si="3"/>
        <v>7.5</v>
      </c>
      <c r="G18" s="62">
        <f t="shared" ca="1" si="4"/>
        <v>4.5981818181818177</v>
      </c>
      <c r="H18" s="62">
        <f t="shared" ca="1" si="5"/>
        <v>1.6963636363636354</v>
      </c>
      <c r="I18" s="62">
        <f t="shared" ca="1" si="6"/>
        <v>-1.2054545454545469</v>
      </c>
      <c r="J18">
        <f t="shared" ca="1" si="8"/>
        <v>11</v>
      </c>
      <c r="K18" t="str">
        <f t="shared" ca="1" si="9"/>
        <v/>
      </c>
      <c r="L18">
        <f t="shared" ca="1" si="10"/>
        <v>10.692</v>
      </c>
      <c r="M18">
        <f t="shared" ca="1" si="11"/>
        <v>8.2189090909090901</v>
      </c>
      <c r="N18">
        <f t="shared" ca="1" si="12"/>
        <v>5.7458181818181817</v>
      </c>
      <c r="O18" s="62">
        <f t="shared" ca="1" si="7"/>
        <v>3.2727272727272729</v>
      </c>
      <c r="P18">
        <f t="shared" ca="1" si="13"/>
        <v>0.79963636363636414</v>
      </c>
      <c r="Q18">
        <f t="shared" ca="1" si="14"/>
        <v>0</v>
      </c>
      <c r="R18">
        <v>0</v>
      </c>
    </row>
    <row r="19" spans="2:18" ht="14.1" customHeight="1" x14ac:dyDescent="0.25">
      <c r="B19" s="62"/>
      <c r="C19" s="62">
        <f t="shared" ca="1" si="0"/>
        <v>16.205454545454547</v>
      </c>
      <c r="D19" s="62">
        <f t="shared" ca="1" si="1"/>
        <v>13.303636363636365</v>
      </c>
      <c r="E19" s="62">
        <f t="shared" ca="1" si="2"/>
        <v>10.401818181818182</v>
      </c>
      <c r="F19" s="62">
        <f t="shared" si="3"/>
        <v>7.5</v>
      </c>
      <c r="G19" s="62">
        <f t="shared" ca="1" si="4"/>
        <v>4.5981818181818177</v>
      </c>
      <c r="H19" s="62">
        <f t="shared" ca="1" si="5"/>
        <v>1.6963636363636354</v>
      </c>
      <c r="I19" s="62">
        <f t="shared" ca="1" si="6"/>
        <v>-1.2054545454545469</v>
      </c>
      <c r="J19">
        <f t="shared" ca="1" si="8"/>
        <v>11</v>
      </c>
      <c r="K19" t="str">
        <f t="shared" ca="1" si="9"/>
        <v/>
      </c>
      <c r="L19">
        <f t="shared" ca="1" si="10"/>
        <v>10.692</v>
      </c>
      <c r="M19">
        <f t="shared" ca="1" si="11"/>
        <v>8.2189090909090901</v>
      </c>
      <c r="N19">
        <f t="shared" ca="1" si="12"/>
        <v>5.7458181818181817</v>
      </c>
      <c r="O19" s="62">
        <f t="shared" ca="1" si="7"/>
        <v>3.2727272727272729</v>
      </c>
      <c r="P19">
        <f t="shared" ca="1" si="13"/>
        <v>0.79963636363636414</v>
      </c>
      <c r="Q19">
        <f t="shared" ca="1" si="14"/>
        <v>0</v>
      </c>
      <c r="R19">
        <v>0</v>
      </c>
    </row>
    <row r="20" spans="2:18" ht="14.1" customHeight="1" x14ac:dyDescent="0.25">
      <c r="B20" s="62"/>
      <c r="C20" s="62">
        <f t="shared" ca="1" si="0"/>
        <v>16.205454545454547</v>
      </c>
      <c r="D20" s="62">
        <f t="shared" ca="1" si="1"/>
        <v>13.303636363636365</v>
      </c>
      <c r="E20" s="62">
        <f t="shared" ca="1" si="2"/>
        <v>10.401818181818182</v>
      </c>
      <c r="F20" s="62">
        <f t="shared" si="3"/>
        <v>7.5</v>
      </c>
      <c r="G20" s="62">
        <f t="shared" ca="1" si="4"/>
        <v>4.5981818181818177</v>
      </c>
      <c r="H20" s="62">
        <f t="shared" ca="1" si="5"/>
        <v>1.6963636363636354</v>
      </c>
      <c r="I20" s="62">
        <f t="shared" ca="1" si="6"/>
        <v>-1.2054545454545469</v>
      </c>
      <c r="J20">
        <f t="shared" ca="1" si="8"/>
        <v>11</v>
      </c>
      <c r="K20" t="str">
        <f t="shared" ca="1" si="9"/>
        <v/>
      </c>
      <c r="L20">
        <f t="shared" ca="1" si="10"/>
        <v>10.692</v>
      </c>
      <c r="M20">
        <f t="shared" ca="1" si="11"/>
        <v>8.2189090909090901</v>
      </c>
      <c r="N20">
        <f t="shared" ca="1" si="12"/>
        <v>5.7458181818181817</v>
      </c>
      <c r="O20" s="62">
        <f t="shared" ca="1" si="7"/>
        <v>3.2727272727272729</v>
      </c>
      <c r="P20">
        <f t="shared" ca="1" si="13"/>
        <v>0.79963636363636414</v>
      </c>
      <c r="Q20">
        <f t="shared" ca="1" si="14"/>
        <v>0</v>
      </c>
      <c r="R20">
        <v>0</v>
      </c>
    </row>
    <row r="21" spans="2:18" ht="14.1" customHeight="1" x14ac:dyDescent="0.25">
      <c r="B21" s="62"/>
      <c r="C21" s="62">
        <f t="shared" ca="1" si="0"/>
        <v>16.205454545454547</v>
      </c>
      <c r="D21" s="62">
        <f t="shared" ca="1" si="1"/>
        <v>13.303636363636365</v>
      </c>
      <c r="E21" s="62">
        <f t="shared" ca="1" si="2"/>
        <v>10.401818181818182</v>
      </c>
      <c r="F21" s="62">
        <f t="shared" si="3"/>
        <v>7.5</v>
      </c>
      <c r="G21" s="62">
        <f t="shared" ca="1" si="4"/>
        <v>4.5981818181818177</v>
      </c>
      <c r="H21" s="62">
        <f t="shared" ca="1" si="5"/>
        <v>1.6963636363636354</v>
      </c>
      <c r="I21" s="62">
        <f t="shared" ca="1" si="6"/>
        <v>-1.2054545454545469</v>
      </c>
      <c r="J21">
        <f t="shared" ca="1" si="8"/>
        <v>11</v>
      </c>
      <c r="K21" t="str">
        <f t="shared" ca="1" si="9"/>
        <v/>
      </c>
      <c r="L21">
        <f t="shared" ca="1" si="10"/>
        <v>10.692</v>
      </c>
      <c r="M21">
        <f t="shared" ca="1" si="11"/>
        <v>8.2189090909090901</v>
      </c>
      <c r="N21">
        <f t="shared" ca="1" si="12"/>
        <v>5.7458181818181817</v>
      </c>
      <c r="O21" s="62">
        <f t="shared" ca="1" si="7"/>
        <v>3.2727272727272729</v>
      </c>
      <c r="P21">
        <f t="shared" ca="1" si="13"/>
        <v>0.79963636363636414</v>
      </c>
      <c r="Q21">
        <f t="shared" ca="1" si="14"/>
        <v>0</v>
      </c>
      <c r="R21">
        <v>0</v>
      </c>
    </row>
    <row r="22" spans="2:18" ht="14.1" customHeight="1" x14ac:dyDescent="0.25">
      <c r="B22" s="62"/>
      <c r="C22" s="62">
        <f t="shared" ca="1" si="0"/>
        <v>16.205454545454547</v>
      </c>
      <c r="D22" s="62">
        <f t="shared" ca="1" si="1"/>
        <v>13.303636363636365</v>
      </c>
      <c r="E22" s="62">
        <f t="shared" ca="1" si="2"/>
        <v>10.401818181818182</v>
      </c>
      <c r="F22" s="62">
        <f t="shared" si="3"/>
        <v>7.5</v>
      </c>
      <c r="G22" s="62">
        <f t="shared" ca="1" si="4"/>
        <v>4.5981818181818177</v>
      </c>
      <c r="H22" s="62">
        <f t="shared" ca="1" si="5"/>
        <v>1.6963636363636354</v>
      </c>
      <c r="I22" s="62">
        <f t="shared" ca="1" si="6"/>
        <v>-1.2054545454545469</v>
      </c>
      <c r="J22">
        <f t="shared" ca="1" si="8"/>
        <v>11</v>
      </c>
      <c r="K22" t="str">
        <f t="shared" ca="1" si="9"/>
        <v/>
      </c>
      <c r="L22">
        <f t="shared" ca="1" si="10"/>
        <v>10.692</v>
      </c>
      <c r="M22">
        <f t="shared" ca="1" si="11"/>
        <v>8.2189090909090901</v>
      </c>
      <c r="N22">
        <f t="shared" ca="1" si="12"/>
        <v>5.7458181818181817</v>
      </c>
      <c r="O22" s="62">
        <f t="shared" ca="1" si="7"/>
        <v>3.2727272727272729</v>
      </c>
      <c r="P22">
        <f t="shared" ca="1" si="13"/>
        <v>0.79963636363636414</v>
      </c>
      <c r="Q22">
        <f t="shared" ca="1" si="14"/>
        <v>0</v>
      </c>
      <c r="R22">
        <v>0</v>
      </c>
    </row>
    <row r="23" spans="2:18" ht="14.1" customHeight="1" x14ac:dyDescent="0.25">
      <c r="B23" s="62"/>
      <c r="C23" s="62">
        <f t="shared" ca="1" si="0"/>
        <v>16.205454545454547</v>
      </c>
      <c r="D23" s="62">
        <f t="shared" ca="1" si="1"/>
        <v>13.303636363636365</v>
      </c>
      <c r="E23" s="62">
        <f t="shared" ca="1" si="2"/>
        <v>10.401818181818182</v>
      </c>
      <c r="F23" s="62">
        <f t="shared" si="3"/>
        <v>7.5</v>
      </c>
      <c r="G23" s="62">
        <f t="shared" ca="1" si="4"/>
        <v>4.5981818181818177</v>
      </c>
      <c r="H23" s="62">
        <f t="shared" ca="1" si="5"/>
        <v>1.6963636363636354</v>
      </c>
      <c r="I23" s="62">
        <f t="shared" ca="1" si="6"/>
        <v>-1.2054545454545469</v>
      </c>
      <c r="J23">
        <f t="shared" ca="1" si="8"/>
        <v>11</v>
      </c>
      <c r="K23" t="str">
        <f t="shared" ca="1" si="9"/>
        <v/>
      </c>
      <c r="L23">
        <f t="shared" ca="1" si="10"/>
        <v>10.692</v>
      </c>
      <c r="M23">
        <f t="shared" ca="1" si="11"/>
        <v>8.2189090909090901</v>
      </c>
      <c r="N23">
        <f t="shared" ca="1" si="12"/>
        <v>5.7458181818181817</v>
      </c>
      <c r="O23" s="62">
        <f t="shared" ca="1" si="7"/>
        <v>3.2727272727272729</v>
      </c>
      <c r="P23">
        <f t="shared" ca="1" si="13"/>
        <v>0.79963636363636414</v>
      </c>
      <c r="Q23">
        <f t="shared" ca="1" si="14"/>
        <v>0</v>
      </c>
      <c r="R23">
        <v>0</v>
      </c>
    </row>
    <row r="24" spans="2:18" ht="14.1" customHeight="1" x14ac:dyDescent="0.25">
      <c r="B24" s="62"/>
      <c r="C24" s="62">
        <f t="shared" ca="1" si="0"/>
        <v>16.205454545454547</v>
      </c>
      <c r="D24" s="62">
        <f t="shared" ca="1" si="1"/>
        <v>13.303636363636365</v>
      </c>
      <c r="E24" s="62">
        <f t="shared" ca="1" si="2"/>
        <v>10.401818181818182</v>
      </c>
      <c r="F24" s="62">
        <f t="shared" si="3"/>
        <v>7.5</v>
      </c>
      <c r="G24" s="62">
        <f t="shared" ca="1" si="4"/>
        <v>4.5981818181818177</v>
      </c>
      <c r="H24" s="62">
        <f t="shared" ca="1" si="5"/>
        <v>1.6963636363636354</v>
      </c>
      <c r="I24" s="62">
        <f t="shared" ca="1" si="6"/>
        <v>-1.2054545454545469</v>
      </c>
      <c r="J24">
        <f t="shared" ca="1" si="8"/>
        <v>11</v>
      </c>
      <c r="K24" t="str">
        <f t="shared" ca="1" si="9"/>
        <v/>
      </c>
      <c r="L24">
        <f t="shared" ca="1" si="10"/>
        <v>10.692</v>
      </c>
      <c r="M24">
        <f t="shared" ca="1" si="11"/>
        <v>8.2189090909090901</v>
      </c>
      <c r="N24">
        <f t="shared" ca="1" si="12"/>
        <v>5.7458181818181817</v>
      </c>
      <c r="O24" s="62">
        <f t="shared" ca="1" si="7"/>
        <v>3.2727272727272729</v>
      </c>
      <c r="P24">
        <f t="shared" ca="1" si="13"/>
        <v>0.79963636363636414</v>
      </c>
      <c r="Q24">
        <f t="shared" ca="1" si="14"/>
        <v>0</v>
      </c>
      <c r="R24">
        <v>0</v>
      </c>
    </row>
    <row r="25" spans="2:18" ht="14.1" customHeight="1" x14ac:dyDescent="0.25">
      <c r="B25" s="62"/>
      <c r="C25" s="62">
        <f t="shared" ca="1" si="0"/>
        <v>16.205454545454547</v>
      </c>
      <c r="D25" s="62">
        <f t="shared" ca="1" si="1"/>
        <v>13.303636363636365</v>
      </c>
      <c r="E25" s="62">
        <f t="shared" ca="1" si="2"/>
        <v>10.401818181818182</v>
      </c>
      <c r="F25" s="62">
        <f t="shared" si="3"/>
        <v>7.5</v>
      </c>
      <c r="G25" s="62">
        <f t="shared" ca="1" si="4"/>
        <v>4.5981818181818177</v>
      </c>
      <c r="H25" s="62">
        <f t="shared" ca="1" si="5"/>
        <v>1.6963636363636354</v>
      </c>
      <c r="I25" s="62">
        <f t="shared" ca="1" si="6"/>
        <v>-1.2054545454545469</v>
      </c>
      <c r="J25">
        <f t="shared" ca="1" si="8"/>
        <v>11</v>
      </c>
      <c r="K25" t="str">
        <f t="shared" ca="1" si="9"/>
        <v/>
      </c>
      <c r="L25">
        <f t="shared" ca="1" si="10"/>
        <v>10.692</v>
      </c>
      <c r="M25">
        <f t="shared" ca="1" si="11"/>
        <v>8.2189090909090901</v>
      </c>
      <c r="N25">
        <f t="shared" ca="1" si="12"/>
        <v>5.7458181818181817</v>
      </c>
      <c r="O25" s="62">
        <f t="shared" ca="1" si="7"/>
        <v>3.2727272727272729</v>
      </c>
      <c r="P25">
        <f t="shared" ca="1" si="13"/>
        <v>0.79963636363636414</v>
      </c>
      <c r="Q25">
        <f t="shared" ca="1" si="14"/>
        <v>0</v>
      </c>
      <c r="R25">
        <v>0</v>
      </c>
    </row>
    <row r="26" spans="2:18" ht="14.1" customHeight="1" x14ac:dyDescent="0.25">
      <c r="B26" s="62"/>
      <c r="C26" s="62">
        <f t="shared" ca="1" si="0"/>
        <v>16.205454545454547</v>
      </c>
      <c r="D26" s="62">
        <f t="shared" ca="1" si="1"/>
        <v>13.303636363636365</v>
      </c>
      <c r="E26" s="62">
        <f t="shared" ca="1" si="2"/>
        <v>10.401818181818182</v>
      </c>
      <c r="F26" s="62">
        <f t="shared" si="3"/>
        <v>7.5</v>
      </c>
      <c r="G26" s="62">
        <f t="shared" ca="1" si="4"/>
        <v>4.5981818181818177</v>
      </c>
      <c r="H26" s="62">
        <f t="shared" ca="1" si="5"/>
        <v>1.6963636363636354</v>
      </c>
      <c r="I26" s="62">
        <f t="shared" ca="1" si="6"/>
        <v>-1.2054545454545469</v>
      </c>
      <c r="J26">
        <f t="shared" ca="1" si="8"/>
        <v>11</v>
      </c>
      <c r="K26" t="str">
        <f t="shared" ca="1" si="9"/>
        <v/>
      </c>
      <c r="L26">
        <f t="shared" ca="1" si="10"/>
        <v>10.692</v>
      </c>
      <c r="M26">
        <f t="shared" ca="1" si="11"/>
        <v>8.2189090909090901</v>
      </c>
      <c r="N26">
        <f t="shared" ca="1" si="12"/>
        <v>5.7458181818181817</v>
      </c>
      <c r="O26" s="62">
        <f t="shared" ca="1" si="7"/>
        <v>3.2727272727272729</v>
      </c>
      <c r="P26">
        <f t="shared" ca="1" si="13"/>
        <v>0.79963636363636414</v>
      </c>
      <c r="Q26">
        <f t="shared" ca="1" si="14"/>
        <v>0</v>
      </c>
      <c r="R26">
        <v>0</v>
      </c>
    </row>
    <row r="27" spans="2:18" ht="14.1" customHeight="1" x14ac:dyDescent="0.25">
      <c r="B27" s="62"/>
      <c r="C27" s="62">
        <f t="shared" ca="1" si="0"/>
        <v>16.205454545454547</v>
      </c>
      <c r="D27" s="62">
        <f t="shared" ca="1" si="1"/>
        <v>13.303636363636365</v>
      </c>
      <c r="E27" s="62">
        <f t="shared" ca="1" si="2"/>
        <v>10.401818181818182</v>
      </c>
      <c r="F27" s="62">
        <f t="shared" si="3"/>
        <v>7.5</v>
      </c>
      <c r="G27" s="62">
        <f t="shared" ca="1" si="4"/>
        <v>4.5981818181818177</v>
      </c>
      <c r="H27" s="62">
        <f t="shared" ca="1" si="5"/>
        <v>1.6963636363636354</v>
      </c>
      <c r="I27" s="62">
        <f t="shared" ca="1" si="6"/>
        <v>-1.2054545454545469</v>
      </c>
      <c r="J27">
        <f t="shared" ca="1" si="8"/>
        <v>11</v>
      </c>
      <c r="K27" t="str">
        <f t="shared" ca="1" si="9"/>
        <v/>
      </c>
      <c r="L27">
        <f t="shared" ca="1" si="10"/>
        <v>10.692</v>
      </c>
      <c r="M27">
        <f t="shared" ca="1" si="11"/>
        <v>8.2189090909090901</v>
      </c>
      <c r="N27">
        <f t="shared" ca="1" si="12"/>
        <v>5.7458181818181817</v>
      </c>
      <c r="O27" s="62">
        <f t="shared" ca="1" si="7"/>
        <v>3.2727272727272729</v>
      </c>
      <c r="P27">
        <f t="shared" ca="1" si="13"/>
        <v>0.79963636363636414</v>
      </c>
      <c r="Q27">
        <f t="shared" ca="1" si="14"/>
        <v>0</v>
      </c>
      <c r="R27">
        <v>0</v>
      </c>
    </row>
    <row r="28" spans="2:18" ht="14.1" customHeight="1" x14ac:dyDescent="0.25">
      <c r="B28" s="62"/>
      <c r="C28" s="62">
        <f t="shared" ca="1" si="0"/>
        <v>16.205454545454547</v>
      </c>
      <c r="D28" s="62">
        <f t="shared" ca="1" si="1"/>
        <v>13.303636363636365</v>
      </c>
      <c r="E28" s="62">
        <f t="shared" ca="1" si="2"/>
        <v>10.401818181818182</v>
      </c>
      <c r="F28" s="62">
        <f t="shared" si="3"/>
        <v>7.5</v>
      </c>
      <c r="G28" s="62">
        <f t="shared" ca="1" si="4"/>
        <v>4.5981818181818177</v>
      </c>
      <c r="H28" s="62">
        <f t="shared" ca="1" si="5"/>
        <v>1.6963636363636354</v>
      </c>
      <c r="I28" s="62">
        <f t="shared" ca="1" si="6"/>
        <v>-1.2054545454545469</v>
      </c>
      <c r="J28">
        <f t="shared" ca="1" si="8"/>
        <v>11</v>
      </c>
      <c r="K28" t="str">
        <f t="shared" ca="1" si="9"/>
        <v/>
      </c>
      <c r="L28">
        <f t="shared" ca="1" si="10"/>
        <v>10.692</v>
      </c>
      <c r="M28">
        <f t="shared" ca="1" si="11"/>
        <v>8.2189090909090901</v>
      </c>
      <c r="N28">
        <f t="shared" ca="1" si="12"/>
        <v>5.7458181818181817</v>
      </c>
      <c r="O28" s="62">
        <f t="shared" ca="1" si="7"/>
        <v>3.2727272727272729</v>
      </c>
      <c r="P28">
        <f t="shared" ca="1" si="13"/>
        <v>0.79963636363636414</v>
      </c>
      <c r="Q28">
        <f t="shared" ca="1" si="14"/>
        <v>0</v>
      </c>
      <c r="R28">
        <v>0</v>
      </c>
    </row>
    <row r="29" spans="2:18" ht="14.1" customHeight="1" x14ac:dyDescent="0.25">
      <c r="B29" s="62"/>
      <c r="C29" s="62">
        <f t="shared" ca="1" si="0"/>
        <v>16.205454545454547</v>
      </c>
      <c r="D29" s="62">
        <f t="shared" ca="1" si="1"/>
        <v>13.303636363636365</v>
      </c>
      <c r="E29" s="62">
        <f t="shared" ca="1" si="2"/>
        <v>10.401818181818182</v>
      </c>
      <c r="F29" s="62">
        <f t="shared" si="3"/>
        <v>7.5</v>
      </c>
      <c r="G29" s="62">
        <f t="shared" ca="1" si="4"/>
        <v>4.5981818181818177</v>
      </c>
      <c r="H29" s="62">
        <f t="shared" ca="1" si="5"/>
        <v>1.6963636363636354</v>
      </c>
      <c r="I29" s="62">
        <f t="shared" ca="1" si="6"/>
        <v>-1.2054545454545469</v>
      </c>
      <c r="J29">
        <f t="shared" ca="1" si="8"/>
        <v>11</v>
      </c>
      <c r="K29" t="str">
        <f t="shared" ca="1" si="9"/>
        <v/>
      </c>
      <c r="L29">
        <f t="shared" ca="1" si="10"/>
        <v>10.692</v>
      </c>
      <c r="M29">
        <f t="shared" ca="1" si="11"/>
        <v>8.2189090909090901</v>
      </c>
      <c r="N29">
        <f t="shared" ca="1" si="12"/>
        <v>5.7458181818181817</v>
      </c>
      <c r="O29" s="62">
        <f t="shared" ca="1" si="7"/>
        <v>3.2727272727272729</v>
      </c>
      <c r="P29">
        <f t="shared" ca="1" si="13"/>
        <v>0.79963636363636414</v>
      </c>
      <c r="Q29">
        <f t="shared" ca="1" si="14"/>
        <v>0</v>
      </c>
      <c r="R29">
        <v>0</v>
      </c>
    </row>
    <row r="30" spans="2:18" ht="14.1" customHeight="1" x14ac:dyDescent="0.25">
      <c r="B30" s="62"/>
      <c r="C30" s="62">
        <f t="shared" ca="1" si="0"/>
        <v>16.205454545454547</v>
      </c>
      <c r="D30" s="62">
        <f t="shared" ca="1" si="1"/>
        <v>13.303636363636365</v>
      </c>
      <c r="E30" s="62">
        <f t="shared" ca="1" si="2"/>
        <v>10.401818181818182</v>
      </c>
      <c r="F30" s="62">
        <f t="shared" si="3"/>
        <v>7.5</v>
      </c>
      <c r="G30" s="62">
        <f t="shared" ca="1" si="4"/>
        <v>4.5981818181818177</v>
      </c>
      <c r="H30" s="62">
        <f t="shared" ca="1" si="5"/>
        <v>1.6963636363636354</v>
      </c>
      <c r="I30" s="62">
        <f t="shared" ca="1" si="6"/>
        <v>-1.2054545454545469</v>
      </c>
      <c r="J30">
        <f t="shared" ca="1" si="8"/>
        <v>11</v>
      </c>
      <c r="K30" t="str">
        <f t="shared" ca="1" si="9"/>
        <v/>
      </c>
      <c r="L30">
        <f t="shared" ca="1" si="10"/>
        <v>10.692</v>
      </c>
      <c r="M30">
        <f t="shared" ca="1" si="11"/>
        <v>8.2189090909090901</v>
      </c>
      <c r="N30">
        <f t="shared" ca="1" si="12"/>
        <v>5.7458181818181817</v>
      </c>
      <c r="O30" s="62">
        <f t="shared" ca="1" si="7"/>
        <v>3.2727272727272729</v>
      </c>
      <c r="P30">
        <f t="shared" ca="1" si="13"/>
        <v>0.79963636363636414</v>
      </c>
      <c r="Q30">
        <f t="shared" ca="1" si="14"/>
        <v>0</v>
      </c>
      <c r="R30">
        <v>0</v>
      </c>
    </row>
    <row r="31" spans="2:18" ht="14.1" customHeight="1" x14ac:dyDescent="0.25">
      <c r="B31" s="62"/>
      <c r="C31" s="62">
        <f t="shared" ca="1" si="0"/>
        <v>16.205454545454547</v>
      </c>
      <c r="D31" s="62">
        <f t="shared" ca="1" si="1"/>
        <v>13.303636363636365</v>
      </c>
      <c r="E31" s="62">
        <f t="shared" ca="1" si="2"/>
        <v>10.401818181818182</v>
      </c>
      <c r="F31" s="62">
        <f t="shared" si="3"/>
        <v>7.5</v>
      </c>
      <c r="G31" s="62">
        <f t="shared" ca="1" si="4"/>
        <v>4.5981818181818177</v>
      </c>
      <c r="H31" s="62">
        <f t="shared" ca="1" si="5"/>
        <v>1.6963636363636354</v>
      </c>
      <c r="I31" s="62">
        <f t="shared" ca="1" si="6"/>
        <v>-1.2054545454545469</v>
      </c>
      <c r="J31">
        <f t="shared" ca="1" si="8"/>
        <v>11</v>
      </c>
      <c r="K31" t="str">
        <f t="shared" ca="1" si="9"/>
        <v/>
      </c>
      <c r="L31">
        <f t="shared" ca="1" si="10"/>
        <v>10.692</v>
      </c>
      <c r="M31">
        <f t="shared" ca="1" si="11"/>
        <v>8.2189090909090901</v>
      </c>
      <c r="N31">
        <f t="shared" ca="1" si="12"/>
        <v>5.7458181818181817</v>
      </c>
      <c r="O31" s="62">
        <f t="shared" ca="1" si="7"/>
        <v>3.2727272727272729</v>
      </c>
      <c r="P31">
        <f t="shared" ca="1" si="13"/>
        <v>0.79963636363636414</v>
      </c>
      <c r="Q31">
        <f t="shared" ca="1" si="14"/>
        <v>0</v>
      </c>
      <c r="R31">
        <v>0</v>
      </c>
    </row>
    <row r="32" spans="2:18" ht="14.1" customHeight="1" x14ac:dyDescent="0.25">
      <c r="B32" s="62"/>
      <c r="C32" s="62">
        <f t="shared" ca="1" si="0"/>
        <v>16.205454545454547</v>
      </c>
      <c r="D32" s="62">
        <f t="shared" ca="1" si="1"/>
        <v>13.303636363636365</v>
      </c>
      <c r="E32" s="62">
        <f t="shared" ca="1" si="2"/>
        <v>10.401818181818182</v>
      </c>
      <c r="F32" s="62">
        <f t="shared" si="3"/>
        <v>7.5</v>
      </c>
      <c r="G32" s="62">
        <f t="shared" ca="1" si="4"/>
        <v>4.5981818181818177</v>
      </c>
      <c r="H32" s="62">
        <f t="shared" ca="1" si="5"/>
        <v>1.6963636363636354</v>
      </c>
      <c r="I32" s="62">
        <f t="shared" ca="1" si="6"/>
        <v>-1.2054545454545469</v>
      </c>
      <c r="J32">
        <f t="shared" ca="1" si="8"/>
        <v>11</v>
      </c>
      <c r="K32" t="str">
        <f t="shared" ca="1" si="9"/>
        <v/>
      </c>
      <c r="L32">
        <f t="shared" ca="1" si="10"/>
        <v>10.692</v>
      </c>
      <c r="M32">
        <f t="shared" ca="1" si="11"/>
        <v>8.2189090909090901</v>
      </c>
      <c r="N32">
        <f t="shared" ca="1" si="12"/>
        <v>5.7458181818181817</v>
      </c>
      <c r="O32" s="62">
        <f t="shared" ca="1" si="7"/>
        <v>3.2727272727272729</v>
      </c>
      <c r="P32">
        <f t="shared" ca="1" si="13"/>
        <v>0.79963636363636414</v>
      </c>
      <c r="Q32">
        <f t="shared" ca="1" si="14"/>
        <v>0</v>
      </c>
      <c r="R32">
        <v>0</v>
      </c>
    </row>
    <row r="33" spans="2:18" ht="14.1" customHeight="1" x14ac:dyDescent="0.25">
      <c r="B33" s="62"/>
      <c r="C33" s="62">
        <f t="shared" ca="1" si="0"/>
        <v>16.205454545454547</v>
      </c>
      <c r="D33" s="62">
        <f t="shared" ca="1" si="1"/>
        <v>13.303636363636365</v>
      </c>
      <c r="E33" s="62">
        <f t="shared" ca="1" si="2"/>
        <v>10.401818181818182</v>
      </c>
      <c r="F33" s="62">
        <f t="shared" si="3"/>
        <v>7.5</v>
      </c>
      <c r="G33" s="62">
        <f t="shared" ca="1" si="4"/>
        <v>4.5981818181818177</v>
      </c>
      <c r="H33" s="62">
        <f t="shared" ca="1" si="5"/>
        <v>1.6963636363636354</v>
      </c>
      <c r="I33" s="62">
        <f t="shared" ca="1" si="6"/>
        <v>-1.2054545454545469</v>
      </c>
      <c r="J33">
        <f t="shared" ca="1" si="8"/>
        <v>11</v>
      </c>
      <c r="K33" t="str">
        <f t="shared" ca="1" si="9"/>
        <v/>
      </c>
      <c r="L33">
        <f t="shared" ca="1" si="10"/>
        <v>10.692</v>
      </c>
      <c r="M33">
        <f t="shared" ca="1" si="11"/>
        <v>8.2189090909090901</v>
      </c>
      <c r="N33">
        <f t="shared" ca="1" si="12"/>
        <v>5.7458181818181817</v>
      </c>
      <c r="O33" s="62">
        <f t="shared" ca="1" si="7"/>
        <v>3.2727272727272729</v>
      </c>
      <c r="P33">
        <f t="shared" ca="1" si="13"/>
        <v>0.79963636363636414</v>
      </c>
      <c r="Q33">
        <f t="shared" ca="1" si="14"/>
        <v>0</v>
      </c>
      <c r="R33">
        <v>0</v>
      </c>
    </row>
    <row r="34" spans="2:18" ht="14.1" customHeight="1" x14ac:dyDescent="0.25"/>
    <row r="35" spans="2:18" ht="14.1" customHeight="1" x14ac:dyDescent="0.25"/>
    <row r="36" spans="2:18" ht="14.1" customHeight="1" x14ac:dyDescent="0.25"/>
    <row r="37" spans="2:18" ht="14.1" customHeight="1" x14ac:dyDescent="0.25"/>
    <row r="38" spans="2:18" ht="14.1" customHeight="1" x14ac:dyDescent="0.25"/>
    <row r="39" spans="2:18" ht="14.1" customHeight="1" x14ac:dyDescent="0.25"/>
    <row r="40" spans="2:18" ht="14.1" customHeight="1" x14ac:dyDescent="0.25"/>
    <row r="41" spans="2:18" ht="14.1" customHeight="1" x14ac:dyDescent="0.25"/>
    <row r="42" spans="2:18" ht="14.1" customHeight="1" x14ac:dyDescent="0.25"/>
    <row r="43" spans="2:18" ht="14.1" customHeight="1" x14ac:dyDescent="0.25"/>
    <row r="44" spans="2:18" ht="14.1" customHeight="1" x14ac:dyDescent="0.25"/>
    <row r="45" spans="2:18" ht="14.1" customHeight="1" x14ac:dyDescent="0.25"/>
    <row r="46" spans="2:18" ht="14.1" customHeight="1" x14ac:dyDescent="0.25"/>
    <row r="47" spans="2:18" ht="14.1" customHeight="1" x14ac:dyDescent="0.25"/>
    <row r="48" spans="2:1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</sheetData>
  <pageMargins left="0.7" right="0.7" top="0.75" bottom="0.75" header="0.3" footer="0.3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2"/>
  <sheetViews>
    <sheetView workbookViewId="0">
      <selection activeCell="I30" sqref="I30"/>
    </sheetView>
  </sheetViews>
  <sheetFormatPr defaultRowHeight="15" x14ac:dyDescent="0.25"/>
  <sheetData>
    <row r="1" spans="2:14" x14ac:dyDescent="0.25">
      <c r="B1" s="13" t="s">
        <v>53</v>
      </c>
    </row>
    <row r="4" spans="2:14" ht="15.75" thickBot="1" x14ac:dyDescent="0.3">
      <c r="C4" s="14" t="s">
        <v>36</v>
      </c>
      <c r="D4" s="14" t="s">
        <v>29</v>
      </c>
      <c r="E4" s="15" t="s">
        <v>25</v>
      </c>
      <c r="F4" s="16" t="s">
        <v>22</v>
      </c>
      <c r="G4" s="14" t="s">
        <v>20</v>
      </c>
      <c r="H4" s="17" t="s">
        <v>54</v>
      </c>
    </row>
    <row r="5" spans="2:14" ht="16.5" thickTop="1" thickBot="1" x14ac:dyDescent="0.3">
      <c r="B5" s="7" t="s">
        <v>24</v>
      </c>
      <c r="C5" s="18">
        <f>COUNTIFS(Table1[Type],$B5,Table1[Dept],C$4)</f>
        <v>0</v>
      </c>
      <c r="D5" s="18">
        <f>COUNTIFS(Table1[Type],$B5,Table1[Dept],D$4)</f>
        <v>1</v>
      </c>
      <c r="E5" s="19">
        <f>COUNTIFS(Table1[Type],$B5,Table1[Dept],E$4)</f>
        <v>1</v>
      </c>
      <c r="F5" s="20">
        <f>COUNTIFS(Table1[Type],$B5,Table1[Dept],F$4)</f>
        <v>2</v>
      </c>
      <c r="G5" s="21">
        <f>COUNTIFS(Table1[Type],$B5,Table1[Dept],G$4)</f>
        <v>0</v>
      </c>
      <c r="H5" s="22">
        <f t="shared" ref="H5:H31" si="0">SUM(C5:G5)</f>
        <v>4</v>
      </c>
    </row>
    <row r="6" spans="2:14" ht="16.5" thickTop="1" thickBot="1" x14ac:dyDescent="0.3">
      <c r="B6" s="8" t="s">
        <v>27</v>
      </c>
      <c r="C6" s="18">
        <f>COUNTIFS(Table1[Type],$B6,Table1[Dept],C$4)</f>
        <v>1</v>
      </c>
      <c r="D6" s="23">
        <f>COUNTIFS(Table1[Type],$B6,Table1[Dept],D$4)</f>
        <v>0</v>
      </c>
      <c r="E6" s="24">
        <f>COUNTIFS(Table1[Type],$B6,Table1[Dept],E$4)</f>
        <v>23</v>
      </c>
      <c r="F6" s="25">
        <f>COUNTIFS(Table1[Type],$B6,Table1[Dept],F$4)</f>
        <v>1</v>
      </c>
      <c r="G6" s="21">
        <f>COUNTIFS(Table1[Type],$B6,Table1[Dept],G$4)</f>
        <v>0</v>
      </c>
      <c r="H6" s="8">
        <f t="shared" si="0"/>
        <v>25</v>
      </c>
    </row>
    <row r="7" spans="2:14" ht="15.75" thickTop="1" x14ac:dyDescent="0.25">
      <c r="B7" s="7" t="s">
        <v>41</v>
      </c>
      <c r="C7" s="18">
        <f>COUNTIFS(Table1[Type],$B7,Table1[Dept],C$4)</f>
        <v>0</v>
      </c>
      <c r="D7" s="18">
        <f>COUNTIFS(Table1[Type],$B7,Table1[Dept],D$4)</f>
        <v>1</v>
      </c>
      <c r="E7" s="26">
        <f>COUNTIFS(Table1[Type],$B7,Table1[Dept],E$4)</f>
        <v>0</v>
      </c>
      <c r="F7" s="25">
        <f>COUNTIFS(Table1[Type],$B7,Table1[Dept],F$4)</f>
        <v>3</v>
      </c>
      <c r="G7" s="21">
        <f>COUNTIFS(Table1[Type],$B7,Table1[Dept],G$4)</f>
        <v>1</v>
      </c>
      <c r="H7" s="22">
        <f t="shared" si="0"/>
        <v>5</v>
      </c>
    </row>
    <row r="8" spans="2:14" x14ac:dyDescent="0.25">
      <c r="B8" s="7" t="s">
        <v>28</v>
      </c>
      <c r="C8" s="18">
        <f>COUNTIFS(Table1[Type],$B8,Table1[Dept],C$4)</f>
        <v>1</v>
      </c>
      <c r="D8" s="18">
        <f>COUNTIFS(Table1[Type],$B8,Table1[Dept],D$4)</f>
        <v>1</v>
      </c>
      <c r="E8" s="23">
        <f>COUNTIFS(Table1[Type],$B8,Table1[Dept],E$4)</f>
        <v>0</v>
      </c>
      <c r="F8" s="25">
        <f>COUNTIFS(Table1[Type],$B8,Table1[Dept],F$4)</f>
        <v>2</v>
      </c>
      <c r="G8" s="21">
        <f>COUNTIFS(Table1[Type],$B8,Table1[Dept],G$4)</f>
        <v>0</v>
      </c>
      <c r="H8" s="22">
        <f t="shared" si="0"/>
        <v>4</v>
      </c>
      <c r="J8" t="s">
        <v>55</v>
      </c>
    </row>
    <row r="9" spans="2:14" ht="15.75" thickBot="1" x14ac:dyDescent="0.3">
      <c r="B9" s="7" t="s">
        <v>32</v>
      </c>
      <c r="C9" s="27">
        <f>COUNTIFS(Table1[Type],$B9,Table1[Dept],C$4)</f>
        <v>0</v>
      </c>
      <c r="D9" s="27">
        <f>COUNTIFS(Table1[Type],$B9,Table1[Dept],D$4)</f>
        <v>0</v>
      </c>
      <c r="E9" s="19">
        <f>COUNTIFS(Table1[Type],$B9,Table1[Dept],E$4)</f>
        <v>1</v>
      </c>
      <c r="F9" s="28">
        <f>COUNTIFS(Table1[Type],$B9,Table1[Dept],F$4)</f>
        <v>0</v>
      </c>
      <c r="G9" s="29">
        <f>COUNTIFS(Table1[Type],$B9,Table1[Dept],G$4)</f>
        <v>1</v>
      </c>
      <c r="H9" s="22">
        <f t="shared" si="0"/>
        <v>2</v>
      </c>
    </row>
    <row r="10" spans="2:14" ht="16.5" thickTop="1" thickBot="1" x14ac:dyDescent="0.3">
      <c r="B10" s="9" t="s">
        <v>33</v>
      </c>
      <c r="C10" s="30">
        <f>COUNTIFS(Table1[Type],$B10,Table1[Dept],C$4)</f>
        <v>3</v>
      </c>
      <c r="D10" s="31">
        <f>COUNTIFS(Table1[Type],$B10,Table1[Dept],D$4)</f>
        <v>1</v>
      </c>
      <c r="E10" s="32">
        <f>COUNTIFS(Table1[Type],$B10,Table1[Dept],E$4)</f>
        <v>4</v>
      </c>
      <c r="F10" s="33">
        <f>COUNTIFS(Table1[Type],$B10,Table1[Dept],F$4)</f>
        <v>6</v>
      </c>
      <c r="G10" s="34">
        <f>COUNTIFS(Table1[Type],$B10,Table1[Dept],G$4)</f>
        <v>4</v>
      </c>
      <c r="H10" s="35">
        <f t="shared" si="0"/>
        <v>18</v>
      </c>
      <c r="J10" s="36" t="s">
        <v>56</v>
      </c>
      <c r="K10" s="36"/>
      <c r="L10" s="36"/>
      <c r="M10" s="36"/>
      <c r="N10" s="36"/>
    </row>
    <row r="11" spans="2:14" ht="15.75" thickTop="1" x14ac:dyDescent="0.25">
      <c r="B11" s="7" t="s">
        <v>44</v>
      </c>
      <c r="C11" s="37">
        <f>COUNTIFS(Table1[Type],$B11,Table1[Dept],C$4)</f>
        <v>0</v>
      </c>
      <c r="D11" s="37">
        <f>COUNTIFS(Table1[Type],$B11,Table1[Dept],D$4)</f>
        <v>0</v>
      </c>
      <c r="E11" s="26">
        <f>COUNTIFS(Table1[Type],$B11,Table1[Dept],E$4)</f>
        <v>1</v>
      </c>
      <c r="F11" s="38">
        <f>COUNTIFS(Table1[Type],$B11,Table1[Dept],F$4)</f>
        <v>0</v>
      </c>
      <c r="G11" s="39">
        <f>COUNTIFS(Table1[Type],$B11,Table1[Dept],G$4)</f>
        <v>0</v>
      </c>
      <c r="H11" s="22">
        <f t="shared" si="0"/>
        <v>1</v>
      </c>
      <c r="J11" s="36"/>
      <c r="K11" s="36" t="s">
        <v>57</v>
      </c>
      <c r="L11" s="36"/>
      <c r="M11" s="36"/>
      <c r="N11" s="36"/>
    </row>
    <row r="12" spans="2:14" x14ac:dyDescent="0.25">
      <c r="B12" s="7" t="s">
        <v>45</v>
      </c>
      <c r="C12" s="18">
        <f>COUNTIFS(Table1[Type],$B12,Table1[Dept],C$4)</f>
        <v>0</v>
      </c>
      <c r="D12" s="18">
        <f>COUNTIFS(Table1[Type],$B12,Table1[Dept],D$4)</f>
        <v>0</v>
      </c>
      <c r="E12" s="23">
        <f>COUNTIFS(Table1[Type],$B12,Table1[Dept],E$4)</f>
        <v>0</v>
      </c>
      <c r="F12" s="25">
        <f>COUNTIFS(Table1[Type],$B12,Table1[Dept],F$4)</f>
        <v>0</v>
      </c>
      <c r="G12" s="21">
        <f>COUNTIFS(Table1[Type],$B12,Table1[Dept],G$4)</f>
        <v>0</v>
      </c>
      <c r="H12" s="22">
        <f t="shared" si="0"/>
        <v>0</v>
      </c>
      <c r="J12" s="36"/>
      <c r="K12" s="36" t="s">
        <v>58</v>
      </c>
      <c r="L12" s="36"/>
      <c r="M12" s="36"/>
      <c r="N12" s="36"/>
    </row>
    <row r="13" spans="2:14" x14ac:dyDescent="0.25">
      <c r="B13" s="7" t="s">
        <v>23</v>
      </c>
      <c r="C13" s="18">
        <f>COUNTIFS(Table1[Type],$B13,Table1[Dept],C$4)</f>
        <v>0</v>
      </c>
      <c r="D13" s="18">
        <f>COUNTIFS(Table1[Type],$B13,Table1[Dept],D$4)</f>
        <v>0</v>
      </c>
      <c r="E13" s="23">
        <f>COUNTIFS(Table1[Type],$B13,Table1[Dept],E$4)</f>
        <v>0</v>
      </c>
      <c r="F13" s="25">
        <f>COUNTIFS(Table1[Type],$B13,Table1[Dept],F$4)</f>
        <v>1</v>
      </c>
      <c r="G13" s="21">
        <f>COUNTIFS(Table1[Type],$B13,Table1[Dept],G$4)</f>
        <v>1</v>
      </c>
      <c r="H13" s="22">
        <f t="shared" si="0"/>
        <v>2</v>
      </c>
      <c r="J13" s="36"/>
      <c r="K13" s="36" t="s">
        <v>59</v>
      </c>
      <c r="L13" s="36"/>
      <c r="M13" s="36"/>
      <c r="N13" s="36"/>
    </row>
    <row r="14" spans="2:14" x14ac:dyDescent="0.25">
      <c r="B14" s="7" t="s">
        <v>21</v>
      </c>
      <c r="C14" s="18">
        <f>COUNTIFS(Table1[Type],$B14,Table1[Dept],C$4)</f>
        <v>0</v>
      </c>
      <c r="D14" s="18">
        <f>COUNTIFS(Table1[Type],$B14,Table1[Dept],D$4)</f>
        <v>0</v>
      </c>
      <c r="E14" s="23">
        <f>COUNTIFS(Table1[Type],$B14,Table1[Dept],E$4)</f>
        <v>2</v>
      </c>
      <c r="F14" s="25">
        <f>COUNTIFS(Table1[Type],$B14,Table1[Dept],F$4)</f>
        <v>1</v>
      </c>
      <c r="G14" s="21">
        <f>COUNTIFS(Table1[Type],$B14,Table1[Dept],G$4)</f>
        <v>1</v>
      </c>
      <c r="H14" s="22">
        <f t="shared" si="0"/>
        <v>4</v>
      </c>
    </row>
    <row r="15" spans="2:14" x14ac:dyDescent="0.25">
      <c r="B15" s="7" t="s">
        <v>30</v>
      </c>
      <c r="C15" s="18">
        <f>COUNTIFS(Table1[Type],$B15,Table1[Dept],C$4)</f>
        <v>1</v>
      </c>
      <c r="D15" s="18">
        <f>COUNTIFS(Table1[Type],$B15,Table1[Dept],D$4)</f>
        <v>0</v>
      </c>
      <c r="E15" s="23">
        <f>COUNTIFS(Table1[Type],$B15,Table1[Dept],E$4)</f>
        <v>0</v>
      </c>
      <c r="F15" s="25">
        <f>COUNTIFS(Table1[Type],$B15,Table1[Dept],F$4)</f>
        <v>2</v>
      </c>
      <c r="G15" s="21">
        <f>COUNTIFS(Table1[Type],$B15,Table1[Dept],G$4)</f>
        <v>0</v>
      </c>
      <c r="H15" s="22">
        <f t="shared" si="0"/>
        <v>3</v>
      </c>
    </row>
    <row r="16" spans="2:14" x14ac:dyDescent="0.25">
      <c r="B16" s="7" t="s">
        <v>39</v>
      </c>
      <c r="C16" s="18">
        <f>COUNTIFS(Table1[Type],$B16,Table1[Dept],C$4)</f>
        <v>0</v>
      </c>
      <c r="D16" s="18">
        <f>COUNTIFS(Table1[Type],$B16,Table1[Dept],D$4)</f>
        <v>0</v>
      </c>
      <c r="E16" s="23">
        <f>COUNTIFS(Table1[Type],$B16,Table1[Dept],E$4)</f>
        <v>0</v>
      </c>
      <c r="F16" s="25">
        <f>COUNTIFS(Table1[Type],$B16,Table1[Dept],F$4)</f>
        <v>0</v>
      </c>
      <c r="G16" s="21">
        <f>COUNTIFS(Table1[Type],$B16,Table1[Dept],G$4)</f>
        <v>1</v>
      </c>
      <c r="H16" s="22">
        <f t="shared" si="0"/>
        <v>1</v>
      </c>
    </row>
    <row r="17" spans="2:8" x14ac:dyDescent="0.25">
      <c r="B17" s="7" t="s">
        <v>31</v>
      </c>
      <c r="C17" s="18">
        <f>COUNTIFS(Table1[Type],$B17,Table1[Dept],C$4)</f>
        <v>0</v>
      </c>
      <c r="D17" s="18">
        <f>COUNTIFS(Table1[Type],$B17,Table1[Dept],D$4)</f>
        <v>0</v>
      </c>
      <c r="E17" s="23">
        <f>COUNTIFS(Table1[Type],$B17,Table1[Dept],E$4)</f>
        <v>0</v>
      </c>
      <c r="F17" s="25">
        <f>COUNTIFS(Table1[Type],$B17,Table1[Dept],F$4)</f>
        <v>1</v>
      </c>
      <c r="G17" s="21">
        <f>COUNTIFS(Table1[Type],$B17,Table1[Dept],G$4)</f>
        <v>1</v>
      </c>
      <c r="H17" s="22">
        <f t="shared" si="0"/>
        <v>2</v>
      </c>
    </row>
    <row r="18" spans="2:8" x14ac:dyDescent="0.25">
      <c r="B18" s="7" t="s">
        <v>26</v>
      </c>
      <c r="C18" s="18">
        <f>COUNTIFS(Table1[Type],$B18,Table1[Dept],C$4)</f>
        <v>0</v>
      </c>
      <c r="D18" s="18">
        <f>COUNTIFS(Table1[Type],$B18,Table1[Dept],D$4)</f>
        <v>0</v>
      </c>
      <c r="E18" s="23">
        <f>COUNTIFS(Table1[Type],$B18,Table1[Dept],E$4)</f>
        <v>0</v>
      </c>
      <c r="F18" s="25">
        <f>COUNTIFS(Table1[Type],$B18,Table1[Dept],F$4)</f>
        <v>3</v>
      </c>
      <c r="G18" s="21">
        <f>COUNTIFS(Table1[Type],$B18,Table1[Dept],G$4)</f>
        <v>0</v>
      </c>
      <c r="H18" s="22">
        <f t="shared" si="0"/>
        <v>3</v>
      </c>
    </row>
    <row r="19" spans="2:8" x14ac:dyDescent="0.25">
      <c r="B19" s="7" t="s">
        <v>46</v>
      </c>
      <c r="C19" s="18">
        <f>COUNTIFS(Table1[Type],$B19,Table1[Dept],C$4)</f>
        <v>0</v>
      </c>
      <c r="D19" s="18">
        <f>COUNTIFS(Table1[Type],$B19,Table1[Dept],D$4)</f>
        <v>0</v>
      </c>
      <c r="E19" s="23">
        <f>COUNTIFS(Table1[Type],$B19,Table1[Dept],E$4)</f>
        <v>0</v>
      </c>
      <c r="F19" s="25">
        <f>COUNTIFS(Table1[Type],$B19,Table1[Dept],F$4)</f>
        <v>0</v>
      </c>
      <c r="G19" s="21">
        <f>COUNTIFS(Table1[Type],$B19,Table1[Dept],G$4)</f>
        <v>0</v>
      </c>
      <c r="H19" s="22">
        <f t="shared" si="0"/>
        <v>0</v>
      </c>
    </row>
    <row r="20" spans="2:8" x14ac:dyDescent="0.25">
      <c r="B20" s="7" t="s">
        <v>47</v>
      </c>
      <c r="C20" s="18">
        <f>COUNTIFS(Table1[Type],$B20,Table1[Dept],C$4)</f>
        <v>0</v>
      </c>
      <c r="D20" s="18">
        <f>COUNTIFS(Table1[Type],$B20,Table1[Dept],D$4)</f>
        <v>0</v>
      </c>
      <c r="E20" s="23">
        <f>COUNTIFS(Table1[Type],$B20,Table1[Dept],E$4)</f>
        <v>0</v>
      </c>
      <c r="F20" s="25">
        <f>COUNTIFS(Table1[Type],$B20,Table1[Dept],F$4)</f>
        <v>0</v>
      </c>
      <c r="G20" s="21">
        <f>COUNTIFS(Table1[Type],$B20,Table1[Dept],G$4)</f>
        <v>0</v>
      </c>
      <c r="H20" s="22">
        <f t="shared" si="0"/>
        <v>0</v>
      </c>
    </row>
    <row r="21" spans="2:8" x14ac:dyDescent="0.25">
      <c r="B21" s="7" t="s">
        <v>37</v>
      </c>
      <c r="C21" s="18">
        <f>COUNTIFS(Table1[Type],$B21,Table1[Dept],C$4)</f>
        <v>1</v>
      </c>
      <c r="D21" s="18">
        <f>COUNTIFS(Table1[Type],$B21,Table1[Dept],D$4)</f>
        <v>0</v>
      </c>
      <c r="E21" s="23">
        <f>COUNTIFS(Table1[Type],$B21,Table1[Dept],E$4)</f>
        <v>0</v>
      </c>
      <c r="F21" s="25">
        <f>COUNTIFS(Table1[Type],$B21,Table1[Dept],F$4)</f>
        <v>1</v>
      </c>
      <c r="G21" s="21">
        <f>COUNTIFS(Table1[Type],$B21,Table1[Dept],G$4)</f>
        <v>0</v>
      </c>
      <c r="H21" s="22">
        <f t="shared" si="0"/>
        <v>2</v>
      </c>
    </row>
    <row r="22" spans="2:8" x14ac:dyDescent="0.25">
      <c r="B22" s="7" t="s">
        <v>42</v>
      </c>
      <c r="C22" s="18">
        <f>COUNTIFS(Table1[Type],$B22,Table1[Dept],C$4)</f>
        <v>0</v>
      </c>
      <c r="D22" s="18">
        <f>COUNTIFS(Table1[Type],$B22,Table1[Dept],D$4)</f>
        <v>0</v>
      </c>
      <c r="E22" s="23">
        <f>COUNTIFS(Table1[Type],$B22,Table1[Dept],E$4)</f>
        <v>1</v>
      </c>
      <c r="F22" s="25">
        <f>COUNTIFS(Table1[Type],$B22,Table1[Dept],F$4)</f>
        <v>0</v>
      </c>
      <c r="G22" s="21">
        <f>COUNTIFS(Table1[Type],$B22,Table1[Dept],G$4)</f>
        <v>0</v>
      </c>
      <c r="H22" s="22">
        <f t="shared" si="0"/>
        <v>1</v>
      </c>
    </row>
    <row r="23" spans="2:8" x14ac:dyDescent="0.25">
      <c r="B23" s="7" t="s">
        <v>38</v>
      </c>
      <c r="C23" s="18">
        <f>COUNTIFS(Table1[Type],$B23,Table1[Dept],C$4)</f>
        <v>2</v>
      </c>
      <c r="D23" s="18">
        <f>COUNTIFS(Table1[Type],$B23,Table1[Dept],D$4)</f>
        <v>1</v>
      </c>
      <c r="E23" s="23">
        <f>COUNTIFS(Table1[Type],$B23,Table1[Dept],E$4)</f>
        <v>0</v>
      </c>
      <c r="F23" s="25">
        <f>COUNTIFS(Table1[Type],$B23,Table1[Dept],F$4)</f>
        <v>0</v>
      </c>
      <c r="G23" s="21">
        <f>COUNTIFS(Table1[Type],$B23,Table1[Dept],G$4)</f>
        <v>0</v>
      </c>
      <c r="H23" s="22">
        <f t="shared" si="0"/>
        <v>3</v>
      </c>
    </row>
    <row r="24" spans="2:8" x14ac:dyDescent="0.25">
      <c r="B24" s="7" t="s">
        <v>35</v>
      </c>
      <c r="C24" s="18">
        <f>COUNTIFS(Table1[Type],$B24,Table1[Dept],C$4)</f>
        <v>0</v>
      </c>
      <c r="D24" s="18">
        <f>COUNTIFS(Table1[Type],$B24,Table1[Dept],D$4)</f>
        <v>1</v>
      </c>
      <c r="E24" s="23">
        <f>COUNTIFS(Table1[Type],$B24,Table1[Dept],E$4)</f>
        <v>0</v>
      </c>
      <c r="F24" s="25">
        <f>COUNTIFS(Table1[Type],$B24,Table1[Dept],F$4)</f>
        <v>2</v>
      </c>
      <c r="G24" s="21">
        <f>COUNTIFS(Table1[Type],$B24,Table1[Dept],G$4)</f>
        <v>1</v>
      </c>
      <c r="H24" s="22">
        <f t="shared" si="0"/>
        <v>4</v>
      </c>
    </row>
    <row r="25" spans="2:8" x14ac:dyDescent="0.25">
      <c r="B25" s="7" t="s">
        <v>48</v>
      </c>
      <c r="C25" s="18">
        <f>COUNTIFS(Table1[Type],$B25,Table1[Dept],C$4)</f>
        <v>0</v>
      </c>
      <c r="D25" s="18">
        <f>COUNTIFS(Table1[Type],$B25,Table1[Dept],D$4)</f>
        <v>0</v>
      </c>
      <c r="E25" s="23">
        <f>COUNTIFS(Table1[Type],$B25,Table1[Dept],E$4)</f>
        <v>0</v>
      </c>
      <c r="F25" s="25">
        <f>COUNTIFS(Table1[Type],$B25,Table1[Dept],F$4)</f>
        <v>0</v>
      </c>
      <c r="G25" s="21">
        <f>COUNTIFS(Table1[Type],$B25,Table1[Dept],G$4)</f>
        <v>0</v>
      </c>
      <c r="H25" s="22">
        <f t="shared" si="0"/>
        <v>0</v>
      </c>
    </row>
    <row r="26" spans="2:8" x14ac:dyDescent="0.25">
      <c r="B26" s="7" t="s">
        <v>40</v>
      </c>
      <c r="C26" s="18">
        <f>COUNTIFS(Table1[Type],$B26,Table1[Dept],C$4)</f>
        <v>0</v>
      </c>
      <c r="D26" s="18">
        <f>COUNTIFS(Table1[Type],$B26,Table1[Dept],D$4)</f>
        <v>0</v>
      </c>
      <c r="E26" s="23">
        <f>COUNTIFS(Table1[Type],$B26,Table1[Dept],E$4)</f>
        <v>0</v>
      </c>
      <c r="F26" s="25">
        <f>COUNTIFS(Table1[Type],$B26,Table1[Dept],F$4)</f>
        <v>1</v>
      </c>
      <c r="G26" s="21">
        <f>COUNTIFS(Table1[Type],$B26,Table1[Dept],G$4)</f>
        <v>0</v>
      </c>
      <c r="H26" s="22">
        <f t="shared" si="0"/>
        <v>1</v>
      </c>
    </row>
    <row r="27" spans="2:8" x14ac:dyDescent="0.25">
      <c r="B27" s="7" t="s">
        <v>49</v>
      </c>
      <c r="C27" s="18">
        <f>COUNTIFS(Table1[Type],$B27,Table1[Dept],C$4)</f>
        <v>0</v>
      </c>
      <c r="D27" s="18">
        <f>COUNTIFS(Table1[Type],$B27,Table1[Dept],D$4)</f>
        <v>0</v>
      </c>
      <c r="E27" s="23">
        <f>COUNTIFS(Table1[Type],$B27,Table1[Dept],E$4)</f>
        <v>0</v>
      </c>
      <c r="F27" s="25">
        <f>COUNTIFS(Table1[Type],$B27,Table1[Dept],F$4)</f>
        <v>0</v>
      </c>
      <c r="G27" s="21">
        <f>COUNTIFS(Table1[Type],$B27,Table1[Dept],G$4)</f>
        <v>0</v>
      </c>
      <c r="H27" s="22">
        <f t="shared" si="0"/>
        <v>0</v>
      </c>
    </row>
    <row r="28" spans="2:8" x14ac:dyDescent="0.25">
      <c r="B28" s="7" t="s">
        <v>50</v>
      </c>
      <c r="C28" s="18">
        <f>COUNTIFS(Table1[Type],$B28,Table1[Dept],C$4)</f>
        <v>0</v>
      </c>
      <c r="D28" s="18">
        <f>COUNTIFS(Table1[Type],$B28,Table1[Dept],D$4)</f>
        <v>0</v>
      </c>
      <c r="E28" s="23">
        <f>COUNTIFS(Table1[Type],$B28,Table1[Dept],E$4)</f>
        <v>0</v>
      </c>
      <c r="F28" s="25">
        <f>COUNTIFS(Table1[Type],$B28,Table1[Dept],F$4)</f>
        <v>0</v>
      </c>
      <c r="G28" s="21">
        <f>COUNTIFS(Table1[Type],$B28,Table1[Dept],G$4)</f>
        <v>0</v>
      </c>
      <c r="H28" s="22">
        <f t="shared" si="0"/>
        <v>0</v>
      </c>
    </row>
    <row r="29" spans="2:8" x14ac:dyDescent="0.25">
      <c r="B29" s="7" t="s">
        <v>34</v>
      </c>
      <c r="C29" s="18">
        <f>COUNTIFS(Table1[Type],$B29,Table1[Dept],C$4)</f>
        <v>0</v>
      </c>
      <c r="D29" s="18">
        <f>COUNTIFS(Table1[Type],$B29,Table1[Dept],D$4)</f>
        <v>0</v>
      </c>
      <c r="E29" s="23">
        <f>COUNTIFS(Table1[Type],$B29,Table1[Dept],E$4)</f>
        <v>0</v>
      </c>
      <c r="F29" s="25">
        <f>COUNTIFS(Table1[Type],$B29,Table1[Dept],F$4)</f>
        <v>2</v>
      </c>
      <c r="G29" s="21">
        <f>COUNTIFS(Table1[Type],$B29,Table1[Dept],G$4)</f>
        <v>0</v>
      </c>
      <c r="H29" s="22">
        <f t="shared" si="0"/>
        <v>2</v>
      </c>
    </row>
    <row r="30" spans="2:8" x14ac:dyDescent="0.25">
      <c r="B30" s="7" t="s">
        <v>19</v>
      </c>
      <c r="C30" s="18">
        <f>COUNTIFS(Table1[Type],$B30,Table1[Dept],C$4)</f>
        <v>0</v>
      </c>
      <c r="D30" s="18">
        <f>COUNTIFS(Table1[Type],$B30,Table1[Dept],D$4)</f>
        <v>0</v>
      </c>
      <c r="E30" s="23">
        <f>COUNTIFS(Table1[Type],$B30,Table1[Dept],E$4)</f>
        <v>0</v>
      </c>
      <c r="F30" s="25">
        <f>COUNTIFS(Table1[Type],$B30,Table1[Dept],F$4)</f>
        <v>0</v>
      </c>
      <c r="G30" s="21">
        <f>COUNTIFS(Table1[Type],$B30,Table1[Dept],G$4)</f>
        <v>1</v>
      </c>
      <c r="H30" s="22">
        <f t="shared" si="0"/>
        <v>1</v>
      </c>
    </row>
    <row r="31" spans="2:8" ht="15.75" thickBot="1" x14ac:dyDescent="0.3">
      <c r="B31" s="7" t="s">
        <v>43</v>
      </c>
      <c r="C31" s="18">
        <f>COUNTIFS(Table1[Type],$B31,Table1[Dept],C$4)</f>
        <v>0</v>
      </c>
      <c r="D31" s="18">
        <f>COUNTIFS(Table1[Type],$B31,Table1[Dept],D$4)</f>
        <v>0</v>
      </c>
      <c r="E31" s="23">
        <f>COUNTIFS(Table1[Type],$B31,Table1[Dept],E$4)</f>
        <v>0</v>
      </c>
      <c r="F31" s="40">
        <f>COUNTIFS(Table1[Type],$B31,Table1[Dept],F$4)</f>
        <v>1</v>
      </c>
      <c r="G31" s="21">
        <f>COUNTIFS(Table1[Type],$B31,Table1[Dept],G$4)</f>
        <v>1</v>
      </c>
      <c r="H31" s="22">
        <f t="shared" si="0"/>
        <v>2</v>
      </c>
    </row>
    <row r="32" spans="2:8" ht="15.75" thickTop="1" x14ac:dyDescent="0.25">
      <c r="B32" s="22" t="s">
        <v>60</v>
      </c>
      <c r="C32" s="22">
        <f t="shared" ref="C32:H32" si="1">SUM(C5:C31)</f>
        <v>9</v>
      </c>
      <c r="D32" s="22">
        <f t="shared" si="1"/>
        <v>6</v>
      </c>
      <c r="E32" s="8">
        <f t="shared" si="1"/>
        <v>33</v>
      </c>
      <c r="F32" s="41">
        <f t="shared" si="1"/>
        <v>29</v>
      </c>
      <c r="G32" s="22">
        <f t="shared" si="1"/>
        <v>13</v>
      </c>
      <c r="H32" s="22">
        <f t="shared" si="1"/>
        <v>90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R51"/>
  <sheetViews>
    <sheetView topLeftCell="A2" workbookViewId="0">
      <selection activeCell="P7" sqref="P7:R20"/>
    </sheetView>
  </sheetViews>
  <sheetFormatPr defaultRowHeight="15" x14ac:dyDescent="0.25"/>
  <cols>
    <col min="2" max="2" width="15.85546875" bestFit="1" customWidth="1"/>
    <col min="3" max="5" width="11.85546875" customWidth="1"/>
  </cols>
  <sheetData>
    <row r="4" spans="2:18" x14ac:dyDescent="0.25">
      <c r="B4" t="s">
        <v>14</v>
      </c>
      <c r="C4" t="s">
        <v>13</v>
      </c>
    </row>
    <row r="6" spans="2:18" x14ac:dyDescent="0.25">
      <c r="B6" t="s">
        <v>10</v>
      </c>
      <c r="C6" t="s">
        <v>9</v>
      </c>
      <c r="D6" t="s">
        <v>12</v>
      </c>
      <c r="E6" t="s">
        <v>11</v>
      </c>
    </row>
    <row r="7" spans="2:18" x14ac:dyDescent="0.25">
      <c r="B7" s="4">
        <v>42186</v>
      </c>
      <c r="C7" s="3">
        <v>1.4814814814814814E-3</v>
      </c>
      <c r="D7" s="3">
        <v>1.4467592592592594E-3</v>
      </c>
      <c r="E7" s="3">
        <v>1.4930555555555556E-3</v>
      </c>
      <c r="P7" s="2"/>
      <c r="Q7" s="2"/>
      <c r="R7" s="2"/>
    </row>
    <row r="8" spans="2:18" x14ac:dyDescent="0.25">
      <c r="B8" s="4">
        <v>42217</v>
      </c>
      <c r="C8" s="3">
        <v>1.3888888888888889E-3</v>
      </c>
      <c r="D8" s="3">
        <v>1.3888888888888889E-3</v>
      </c>
      <c r="E8" s="3">
        <v>1.423611111111111E-3</v>
      </c>
      <c r="P8" s="2"/>
      <c r="Q8" s="2"/>
      <c r="R8" s="2"/>
    </row>
    <row r="9" spans="2:18" x14ac:dyDescent="0.25">
      <c r="B9" s="4">
        <v>42248</v>
      </c>
      <c r="C9" s="3">
        <v>1.3078703703703705E-3</v>
      </c>
      <c r="D9" s="3">
        <v>1.2962962962962963E-3</v>
      </c>
      <c r="E9" s="3">
        <v>1.5046296296296294E-3</v>
      </c>
      <c r="P9" s="2"/>
      <c r="Q9" s="2"/>
      <c r="R9" s="2"/>
    </row>
    <row r="10" spans="2:18" x14ac:dyDescent="0.25">
      <c r="B10" s="4">
        <v>42278</v>
      </c>
      <c r="C10" s="3">
        <v>1.5740740740740741E-3</v>
      </c>
      <c r="D10" s="3">
        <v>1.4814814814814814E-3</v>
      </c>
      <c r="E10" s="3">
        <v>1.5046296296296294E-3</v>
      </c>
      <c r="P10" s="2"/>
      <c r="Q10" s="2"/>
      <c r="R10" s="2"/>
    </row>
    <row r="11" spans="2:18" x14ac:dyDescent="0.25">
      <c r="B11" s="4">
        <v>42309</v>
      </c>
      <c r="C11" s="3">
        <v>1.4120370370370369E-3</v>
      </c>
      <c r="D11" s="3">
        <v>1.3657407407407409E-3</v>
      </c>
      <c r="E11" s="3">
        <v>1.4930555555555556E-3</v>
      </c>
      <c r="P11" s="2"/>
      <c r="Q11" s="2"/>
      <c r="R11" s="2"/>
    </row>
    <row r="12" spans="2:18" x14ac:dyDescent="0.25">
      <c r="B12" s="4">
        <v>42339</v>
      </c>
      <c r="C12" s="3">
        <v>1.3194444444444443E-3</v>
      </c>
      <c r="D12" s="3">
        <v>1.4351851851851854E-3</v>
      </c>
      <c r="E12" s="3">
        <v>1.5624999999999999E-3</v>
      </c>
      <c r="P12" s="2"/>
      <c r="Q12" s="2"/>
      <c r="R12" s="2"/>
    </row>
    <row r="13" spans="2:18" x14ac:dyDescent="0.25">
      <c r="B13" s="4">
        <v>42370</v>
      </c>
      <c r="C13" s="3">
        <v>1.4004629629629629E-3</v>
      </c>
      <c r="D13" s="3">
        <v>1.3541666666666667E-3</v>
      </c>
      <c r="E13" s="3">
        <v>1.5740740740740741E-3</v>
      </c>
      <c r="P13" s="2"/>
      <c r="Q13" s="2"/>
      <c r="R13" s="2"/>
    </row>
    <row r="14" spans="2:18" x14ac:dyDescent="0.25">
      <c r="B14" s="4">
        <v>42401</v>
      </c>
      <c r="C14" s="3">
        <v>1.2268518518518518E-3</v>
      </c>
      <c r="D14" s="3">
        <v>1.1921296296296296E-3</v>
      </c>
      <c r="E14" s="3">
        <v>1.1689814814814816E-3</v>
      </c>
      <c r="P14" s="2"/>
      <c r="Q14" s="2"/>
      <c r="R14" s="2"/>
    </row>
    <row r="15" spans="2:18" x14ac:dyDescent="0.25">
      <c r="B15" s="4">
        <v>42430</v>
      </c>
      <c r="C15" s="3">
        <v>1.4004629629629629E-3</v>
      </c>
      <c r="D15" s="3">
        <v>1.4467592592592594E-3</v>
      </c>
      <c r="E15" s="3">
        <v>1.3773148148148147E-3</v>
      </c>
      <c r="P15" s="2"/>
      <c r="Q15" s="2"/>
      <c r="R15" s="2"/>
    </row>
    <row r="16" spans="2:18" x14ac:dyDescent="0.25">
      <c r="B16" s="4">
        <v>42461</v>
      </c>
      <c r="C16" s="3">
        <v>1.423611111111111E-3</v>
      </c>
      <c r="D16" s="3">
        <v>1.2268518518518518E-3</v>
      </c>
      <c r="E16" s="3">
        <v>1.2268518518518518E-3</v>
      </c>
      <c r="P16" s="2"/>
      <c r="Q16" s="2"/>
      <c r="R16" s="2"/>
    </row>
    <row r="17" spans="2:18" x14ac:dyDescent="0.25">
      <c r="B17" s="4">
        <v>42491</v>
      </c>
      <c r="C17" s="3">
        <v>1.2847222222222223E-3</v>
      </c>
      <c r="D17" s="3">
        <v>1.3425925925925925E-3</v>
      </c>
      <c r="E17" s="3">
        <v>1.25E-3</v>
      </c>
      <c r="P17" s="2"/>
      <c r="Q17" s="2"/>
      <c r="R17" s="2"/>
    </row>
    <row r="18" spans="2:18" x14ac:dyDescent="0.25">
      <c r="B18" s="4">
        <v>42522</v>
      </c>
      <c r="C18" s="3">
        <v>1.3888888888888889E-3</v>
      </c>
      <c r="D18" s="3">
        <v>1.261574074074074E-3</v>
      </c>
      <c r="E18" s="3">
        <v>1.0879629629629629E-3</v>
      </c>
      <c r="P18" s="2"/>
      <c r="Q18" s="2"/>
      <c r="R18" s="2"/>
    </row>
    <row r="19" spans="2:18" x14ac:dyDescent="0.25">
      <c r="B19" s="4">
        <v>42552</v>
      </c>
      <c r="C19" s="3">
        <v>1.3078703703703705E-3</v>
      </c>
      <c r="D19" s="3">
        <v>1.3078703703703705E-3</v>
      </c>
      <c r="E19" s="3">
        <v>1.0763888888888889E-3</v>
      </c>
      <c r="P19" s="2"/>
      <c r="Q19" s="2"/>
      <c r="R19" s="2"/>
    </row>
    <row r="20" spans="2:18" x14ac:dyDescent="0.25">
      <c r="B20" s="4">
        <v>42583</v>
      </c>
      <c r="C20" s="3">
        <v>1.261574074074074E-3</v>
      </c>
      <c r="D20" s="3">
        <v>1.4814814814814814E-3</v>
      </c>
      <c r="E20" s="3">
        <v>1.0185185185185186E-3</v>
      </c>
      <c r="P20" s="2"/>
      <c r="Q20" s="2"/>
      <c r="R20" s="2"/>
    </row>
    <row r="22" spans="2:18" x14ac:dyDescent="0.25">
      <c r="B22" s="4"/>
      <c r="C22" s="3"/>
    </row>
    <row r="23" spans="2:18" x14ac:dyDescent="0.25">
      <c r="B23" s="4"/>
      <c r="C23" s="3"/>
    </row>
    <row r="24" spans="2:18" x14ac:dyDescent="0.25">
      <c r="B24" s="4"/>
      <c r="C24" s="3"/>
    </row>
    <row r="25" spans="2:18" x14ac:dyDescent="0.25">
      <c r="B25" s="4"/>
      <c r="C25" s="3"/>
    </row>
    <row r="26" spans="2:18" x14ac:dyDescent="0.25">
      <c r="B26" s="4"/>
      <c r="C26" s="3"/>
    </row>
    <row r="27" spans="2:18" x14ac:dyDescent="0.25">
      <c r="B27" s="4"/>
      <c r="C27" s="3"/>
    </row>
    <row r="28" spans="2:18" x14ac:dyDescent="0.25">
      <c r="B28" s="4"/>
      <c r="C28" s="3"/>
    </row>
    <row r="29" spans="2:18" x14ac:dyDescent="0.25">
      <c r="B29" s="4"/>
      <c r="C29" s="3"/>
    </row>
    <row r="30" spans="2:18" x14ac:dyDescent="0.25">
      <c r="B30" s="4"/>
      <c r="C30" s="3"/>
    </row>
    <row r="31" spans="2:18" x14ac:dyDescent="0.25">
      <c r="B31" s="4"/>
      <c r="C31" s="3"/>
    </row>
    <row r="32" spans="2:18" x14ac:dyDescent="0.25">
      <c r="B32" s="4"/>
      <c r="C32" s="3"/>
    </row>
    <row r="33" spans="2:3" x14ac:dyDescent="0.25">
      <c r="B33" s="4"/>
      <c r="C33" s="3"/>
    </row>
    <row r="34" spans="2:3" x14ac:dyDescent="0.25">
      <c r="B34" s="4"/>
      <c r="C34" s="3"/>
    </row>
    <row r="35" spans="2:3" x14ac:dyDescent="0.25">
      <c r="B35" s="4"/>
      <c r="C35" s="3"/>
    </row>
    <row r="37" spans="2:3" x14ac:dyDescent="0.25">
      <c r="B37" s="4">
        <v>42186</v>
      </c>
      <c r="C37" s="3">
        <v>1.4930555555555556E-3</v>
      </c>
    </row>
    <row r="38" spans="2:3" x14ac:dyDescent="0.25">
      <c r="B38" s="4">
        <v>42217</v>
      </c>
      <c r="C38" s="3">
        <v>1.423611111111111E-3</v>
      </c>
    </row>
    <row r="39" spans="2:3" x14ac:dyDescent="0.25">
      <c r="B39" s="4">
        <v>42248</v>
      </c>
      <c r="C39" s="3">
        <v>1.5046296296296294E-3</v>
      </c>
    </row>
    <row r="40" spans="2:3" x14ac:dyDescent="0.25">
      <c r="B40" s="4">
        <v>42278</v>
      </c>
      <c r="C40" s="3">
        <v>1.5046296296296294E-3</v>
      </c>
    </row>
    <row r="41" spans="2:3" x14ac:dyDescent="0.25">
      <c r="B41" s="4">
        <v>42309</v>
      </c>
      <c r="C41" s="3">
        <v>1.4930555555555556E-3</v>
      </c>
    </row>
    <row r="42" spans="2:3" x14ac:dyDescent="0.25">
      <c r="B42" s="4">
        <v>42339</v>
      </c>
      <c r="C42" s="3">
        <v>1.5624999999999999E-3</v>
      </c>
    </row>
    <row r="43" spans="2:3" x14ac:dyDescent="0.25">
      <c r="B43" s="4">
        <v>42370</v>
      </c>
      <c r="C43" s="3">
        <v>1.5740740740740741E-3</v>
      </c>
    </row>
    <row r="44" spans="2:3" x14ac:dyDescent="0.25">
      <c r="B44" s="4"/>
      <c r="C44" s="3"/>
    </row>
    <row r="45" spans="2:3" x14ac:dyDescent="0.25">
      <c r="B45" s="4">
        <v>42401</v>
      </c>
      <c r="C45" s="3">
        <v>1.1689814814814816E-3</v>
      </c>
    </row>
    <row r="46" spans="2:3" x14ac:dyDescent="0.25">
      <c r="B46" s="4">
        <v>42430</v>
      </c>
      <c r="C46" s="3">
        <v>1.3773148148148147E-3</v>
      </c>
    </row>
    <row r="47" spans="2:3" x14ac:dyDescent="0.25">
      <c r="B47" s="4">
        <v>42461</v>
      </c>
      <c r="C47" s="3">
        <v>1.2268518518518518E-3</v>
      </c>
    </row>
    <row r="48" spans="2:3" x14ac:dyDescent="0.25">
      <c r="B48" s="4">
        <v>42491</v>
      </c>
      <c r="C48" s="3">
        <v>1.25E-3</v>
      </c>
    </row>
    <row r="49" spans="2:3" x14ac:dyDescent="0.25">
      <c r="B49" s="4">
        <v>42522</v>
      </c>
      <c r="C49" s="3">
        <v>1.0879629629629629E-3</v>
      </c>
    </row>
    <row r="50" spans="2:3" x14ac:dyDescent="0.25">
      <c r="B50" s="4">
        <v>42552</v>
      </c>
      <c r="C50" s="3">
        <v>1.0763888888888889E-3</v>
      </c>
    </row>
    <row r="51" spans="2:3" x14ac:dyDescent="0.25">
      <c r="B51" s="4">
        <v>42583</v>
      </c>
      <c r="C51" s="3">
        <v>1.0185185185185186E-3</v>
      </c>
    </row>
  </sheetData>
  <conditionalFormatting sqref="C7:E20">
    <cfRule type="expression" dxfId="1" priority="1">
      <formula>C7=MIN($C7:$E7)</formula>
    </cfRule>
    <cfRule type="expression" dxfId="0" priority="2">
      <formula>C7=MAX($C7:$E7)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Process Behav Template</vt:lpstr>
      <vt:lpstr>PoliceCrimes</vt:lpstr>
      <vt:lpstr>VehicleAccidents</vt:lpstr>
      <vt:lpstr>Tobacco</vt:lpstr>
      <vt:lpstr>Accident Database</vt:lpstr>
      <vt:lpstr>Sheet1</vt:lpstr>
      <vt:lpstr>Count of Accident XmR </vt:lpstr>
      <vt:lpstr>AccidentSummaryTable</vt:lpstr>
      <vt:lpstr>Fire Turnout Raw</vt:lpstr>
      <vt:lpstr>All Turnout</vt:lpstr>
      <vt:lpstr>'All Turnout'!Print_Area</vt:lpstr>
      <vt:lpstr>'Count of Accident XmR '!Print_Area</vt:lpstr>
    </vt:vector>
  </TitlesOfParts>
  <Company>UNC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TurnOut Data</dc:title>
  <dc:creator>Dale Roenigk and QI Macros</dc:creator>
  <dc:description>Charts created with QI Macros for Excel_x000d_
www.qimacros.com</dc:description>
  <cp:lastModifiedBy>Dale Roenigk</cp:lastModifiedBy>
  <dcterms:created xsi:type="dcterms:W3CDTF">2018-08-02T01:08:04Z</dcterms:created>
  <dcterms:modified xsi:type="dcterms:W3CDTF">2025-10-14T21:01:36Z</dcterms:modified>
</cp:coreProperties>
</file>