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barruscountync.sharepoint.com/sites/finance/Shared Documents/Common/AGENDA ITEMS/2017-18/6. December 2017/CAFR Presentation/"/>
    </mc:Choice>
  </mc:AlternateContent>
  <bookViews>
    <workbookView xWindow="0" yWindow="0" windowWidth="19200" windowHeight="10860" firstSheet="2" activeTab="3"/>
  </bookViews>
  <sheets>
    <sheet name="July Calc after meeting" sheetId="6" r:id="rId1"/>
    <sheet name="Calculation July" sheetId="4" r:id="rId2"/>
    <sheet name="July Update" sheetId="5" r:id="rId3"/>
    <sheet name="Calculation" sheetId="1" r:id="rId4"/>
    <sheet name="Comparisons" sheetId="3" r:id="rId5"/>
    <sheet name="assignments" sheetId="2" r:id="rId6"/>
    <sheet name="Assignment2" sheetId="7" r:id="rId7"/>
  </sheets>
  <calcPr calcId="162913"/>
</workbook>
</file>

<file path=xl/calcChain.xml><?xml version="1.0" encoding="utf-8"?>
<calcChain xmlns="http://schemas.openxmlformats.org/spreadsheetml/2006/main">
  <c r="D10" i="3" l="1"/>
  <c r="B14" i="3"/>
  <c r="G38" i="2"/>
  <c r="G36" i="2"/>
  <c r="C36" i="2" l="1"/>
  <c r="B57" i="7"/>
  <c r="E57" i="7" s="1"/>
  <c r="E50" i="7"/>
  <c r="D53" i="7"/>
  <c r="C53" i="7"/>
  <c r="E53" i="7" s="1"/>
  <c r="D51" i="7"/>
  <c r="C51" i="7"/>
  <c r="D50" i="7"/>
  <c r="C50" i="7"/>
  <c r="D49" i="7"/>
  <c r="C49" i="7"/>
  <c r="E49" i="7" s="1"/>
  <c r="D48" i="7"/>
  <c r="C48" i="7"/>
  <c r="D47" i="7"/>
  <c r="C47" i="7"/>
  <c r="B53" i="7"/>
  <c r="B51" i="7"/>
  <c r="E51" i="7" s="1"/>
  <c r="B50" i="7"/>
  <c r="B49" i="7"/>
  <c r="B48" i="7"/>
  <c r="E48" i="7" s="1"/>
  <c r="B47" i="7"/>
  <c r="E47" i="7" s="1"/>
  <c r="D29" i="7"/>
  <c r="D52" i="7" s="1"/>
  <c r="C29" i="7"/>
  <c r="C52" i="7" s="1"/>
  <c r="B29" i="7"/>
  <c r="B52" i="7" s="1"/>
  <c r="E52" i="7" s="1"/>
  <c r="B26" i="7"/>
  <c r="E26" i="7" s="1"/>
  <c r="E27" i="7"/>
  <c r="E25" i="7"/>
  <c r="E29" i="7" s="1"/>
  <c r="E20" i="7"/>
  <c r="D55" i="7" l="1"/>
  <c r="B55" i="7"/>
  <c r="C55" i="7"/>
  <c r="E55" i="7"/>
  <c r="D18" i="7"/>
  <c r="D21" i="7" s="1"/>
  <c r="C18" i="7"/>
  <c r="C21" i="7" s="1"/>
  <c r="B18" i="7"/>
  <c r="B21" i="7" s="1"/>
  <c r="E16" i="7"/>
  <c r="E15" i="7"/>
  <c r="E13" i="7"/>
  <c r="E12" i="7"/>
  <c r="E11" i="7"/>
  <c r="E10" i="7"/>
  <c r="E9" i="7"/>
  <c r="E40" i="7"/>
  <c r="E39" i="7"/>
  <c r="E38" i="7"/>
  <c r="E37" i="7"/>
  <c r="E36" i="7"/>
  <c r="E35" i="7"/>
  <c r="E34" i="7"/>
  <c r="D42" i="7"/>
  <c r="C42" i="7"/>
  <c r="B42" i="7"/>
  <c r="E42" i="7" l="1"/>
  <c r="E18" i="7"/>
  <c r="E21" i="7" s="1"/>
  <c r="H10" i="3"/>
  <c r="C48" i="2" l="1"/>
  <c r="C41" i="2" s="1"/>
  <c r="B14" i="1" l="1"/>
  <c r="M127" i="6" l="1"/>
  <c r="M126" i="6"/>
  <c r="K126" i="6"/>
  <c r="K127" i="6" s="1"/>
  <c r="M34" i="6"/>
  <c r="M35" i="6" s="1"/>
  <c r="M129" i="6" s="1"/>
  <c r="D32" i="6"/>
  <c r="K26" i="6"/>
  <c r="K35" i="6" s="1"/>
  <c r="B13" i="6"/>
  <c r="B27" i="6" s="1"/>
  <c r="K129" i="6" l="1"/>
  <c r="B13" i="4"/>
  <c r="C22" i="5" l="1"/>
  <c r="C20" i="5"/>
  <c r="C24" i="5" s="1"/>
  <c r="B17" i="5"/>
  <c r="B13" i="5"/>
  <c r="B24" i="5" s="1"/>
  <c r="B26" i="5" l="1"/>
  <c r="M126" i="4"/>
  <c r="M127" i="4" s="1"/>
  <c r="K126" i="4"/>
  <c r="K127" i="4" s="1"/>
  <c r="M34" i="4"/>
  <c r="M35" i="4" s="1"/>
  <c r="D32" i="4"/>
  <c r="B27" i="4"/>
  <c r="K26" i="4"/>
  <c r="K35" i="4" s="1"/>
  <c r="D7" i="4" l="1"/>
  <c r="D10" i="4" s="1"/>
  <c r="D27" i="4" s="1"/>
  <c r="D7" i="6"/>
  <c r="K129" i="4"/>
  <c r="M129" i="4"/>
  <c r="D37" i="4" l="1"/>
  <c r="D37" i="6"/>
  <c r="D10" i="6"/>
  <c r="D27" i="6" s="1"/>
  <c r="J24" i="3"/>
  <c r="D10" i="1"/>
  <c r="J23" i="3" l="1"/>
  <c r="D48" i="3" l="1"/>
  <c r="J25" i="3" l="1"/>
  <c r="J20" i="3"/>
  <c r="J18" i="3"/>
  <c r="J14" i="3"/>
  <c r="J13" i="3"/>
  <c r="D44" i="3" l="1"/>
  <c r="D38" i="4" s="1"/>
  <c r="D38" i="6"/>
  <c r="H27" i="3"/>
  <c r="H34" i="3" s="1"/>
  <c r="D47" i="3" s="1"/>
  <c r="D42" i="3"/>
  <c r="D32" i="3"/>
  <c r="J32" i="3" s="1"/>
  <c r="D46" i="3" s="1"/>
  <c r="B27" i="3"/>
  <c r="D41" i="1" l="1"/>
  <c r="D40" i="6"/>
  <c r="D40" i="4"/>
  <c r="D39" i="1"/>
  <c r="D42" i="1"/>
  <c r="D41" i="6"/>
  <c r="D41" i="4"/>
  <c r="J10" i="3"/>
  <c r="D27" i="3"/>
  <c r="J27" i="3" l="1"/>
  <c r="D37" i="1"/>
  <c r="G39" i="2" l="1"/>
  <c r="G43" i="2" l="1"/>
  <c r="D43" i="2"/>
  <c r="E21" i="2" s="1"/>
  <c r="E42" i="2"/>
  <c r="H42" i="2" s="1"/>
  <c r="E41" i="2"/>
  <c r="H41" i="2" s="1"/>
  <c r="E40" i="2"/>
  <c r="H40" i="2" s="1"/>
  <c r="E39" i="2"/>
  <c r="H39" i="2" s="1"/>
  <c r="E38" i="2"/>
  <c r="H38" i="2" s="1"/>
  <c r="E37" i="2"/>
  <c r="H37" i="2" s="1"/>
  <c r="C43" i="2"/>
  <c r="E20" i="2" s="1"/>
  <c r="E36" i="2"/>
  <c r="H36" i="2" s="1"/>
  <c r="H43" i="2" l="1"/>
  <c r="E43" i="2"/>
  <c r="E26" i="2"/>
  <c r="D32" i="1" l="1"/>
  <c r="B27" i="1" l="1"/>
  <c r="D27" i="1" s="1"/>
  <c r="E17" i="2"/>
  <c r="E23" i="2" s="1"/>
  <c r="D30" i="3" l="1"/>
  <c r="J30" i="3" s="1"/>
  <c r="D45" i="3" s="1"/>
  <c r="D30" i="6"/>
  <c r="D34" i="6" s="1"/>
  <c r="D30" i="4"/>
  <c r="D34" i="4" s="1"/>
  <c r="D30" i="1"/>
  <c r="D34" i="3" l="1"/>
  <c r="D39" i="3" s="1"/>
  <c r="D39" i="6"/>
  <c r="D43" i="6" s="1"/>
  <c r="D47" i="6" s="1"/>
  <c r="D39" i="4"/>
  <c r="D43" i="4" s="1"/>
  <c r="D47" i="4" s="1"/>
  <c r="D40" i="1"/>
  <c r="D44" i="1" s="1"/>
  <c r="D48" i="1" s="1"/>
  <c r="D54" i="1" s="1"/>
  <c r="D50" i="3"/>
  <c r="D34" i="1"/>
</calcChain>
</file>

<file path=xl/sharedStrings.xml><?xml version="1.0" encoding="utf-8"?>
<sst xmlns="http://schemas.openxmlformats.org/spreadsheetml/2006/main" count="503" uniqueCount="273">
  <si>
    <t>Less</t>
  </si>
  <si>
    <t>Re-appropriations</t>
  </si>
  <si>
    <t>August meeting Re-approp approvals</t>
  </si>
  <si>
    <t>Sept meeting anticipated Re-approp approvals</t>
  </si>
  <si>
    <t>Inventories</t>
  </si>
  <si>
    <t>Prepaid Items</t>
  </si>
  <si>
    <t>Nonspendable</t>
  </si>
  <si>
    <t>Restricted</t>
  </si>
  <si>
    <t>Committed</t>
  </si>
  <si>
    <t>Total unavailable for appropriation</t>
  </si>
  <si>
    <t>Self insured plans ( Health, W/C, Liability)</t>
  </si>
  <si>
    <t>Landfill Post closure costs</t>
  </si>
  <si>
    <t>net</t>
  </si>
  <si>
    <t>"Reserved" by 15% Fund Balance Policy</t>
  </si>
  <si>
    <t>Fund Balance Assigned</t>
  </si>
  <si>
    <t>Balance to transfer to Capital Reserve Fund per policy</t>
  </si>
  <si>
    <t>Extraordinary Circumstances ( foster care, etc)</t>
  </si>
  <si>
    <t>Environmental Protection Assignments</t>
  </si>
  <si>
    <t>General Government Assignments</t>
  </si>
  <si>
    <t>Internal Service Fund Assignments</t>
  </si>
  <si>
    <t>Breakout by function</t>
  </si>
  <si>
    <t>Amount of Fund Balance 15%</t>
  </si>
  <si>
    <t>Working Capital/Fund Balance Policy</t>
  </si>
  <si>
    <t>General Government</t>
  </si>
  <si>
    <t>(included in reserve by State statute)</t>
  </si>
  <si>
    <t>GG</t>
  </si>
  <si>
    <t>Use GG per Pam</t>
  </si>
  <si>
    <t>EP</t>
  </si>
  <si>
    <t>Eco &amp; Phy</t>
  </si>
  <si>
    <t>Fund Balance Calculation of excess of 15% Policy</t>
  </si>
  <si>
    <t>Reserve by State Statute ( Primarily Accounts Receivable</t>
  </si>
  <si>
    <t xml:space="preserve">    &amp; PO/Contract carryforward)</t>
  </si>
  <si>
    <t>Purchase order &amp; Contract carry-forwards</t>
  </si>
  <si>
    <t>Reappropriations</t>
  </si>
  <si>
    <t>August</t>
  </si>
  <si>
    <t>September</t>
  </si>
  <si>
    <t>Total</t>
  </si>
  <si>
    <t>Public Safety</t>
  </si>
  <si>
    <t>Environmental Protection</t>
  </si>
  <si>
    <t>Human Services</t>
  </si>
  <si>
    <t>Education</t>
  </si>
  <si>
    <t>Cultural &amp; Recreation</t>
  </si>
  <si>
    <t>Economic &amp; Physical Dev</t>
  </si>
  <si>
    <t>PS</t>
  </si>
  <si>
    <t>HS</t>
  </si>
  <si>
    <t>Ed</t>
  </si>
  <si>
    <t>C&amp;R</t>
  </si>
  <si>
    <t>Debt Payments</t>
  </si>
  <si>
    <t>Other from Above</t>
  </si>
  <si>
    <t>Recap</t>
  </si>
  <si>
    <t>FY 15 Revenues over Expenditures</t>
  </si>
  <si>
    <t>Change in 15% set aside</t>
  </si>
  <si>
    <t>increase</t>
  </si>
  <si>
    <t>Recap:</t>
  </si>
  <si>
    <t>Assigned</t>
  </si>
  <si>
    <t>Excess for future projects</t>
  </si>
  <si>
    <t>Revenues</t>
  </si>
  <si>
    <t>Property Taxes</t>
  </si>
  <si>
    <t>Sales Taxes</t>
  </si>
  <si>
    <t>Register of Deeds</t>
  </si>
  <si>
    <t>Fund Balance Appropriated</t>
  </si>
  <si>
    <t>Construction Standards</t>
  </si>
  <si>
    <t>DHS</t>
  </si>
  <si>
    <t>Other</t>
  </si>
  <si>
    <t>Expenditures</t>
  </si>
  <si>
    <t>Salaries and Benefits</t>
  </si>
  <si>
    <t>Actual</t>
  </si>
  <si>
    <t>Incentives - Flyright</t>
  </si>
  <si>
    <t>Incentives - Celgard</t>
  </si>
  <si>
    <t>Incentives - Sea Life</t>
  </si>
  <si>
    <t>Incentives - Corning</t>
  </si>
  <si>
    <t>Office Supplies</t>
  </si>
  <si>
    <t>Circulation Stock</t>
  </si>
  <si>
    <t>Printing &amp; Binding</t>
  </si>
  <si>
    <t>Imaging Exp</t>
  </si>
  <si>
    <t>Minor Equipment</t>
  </si>
  <si>
    <t>Food</t>
  </si>
  <si>
    <t>Minor Technology</t>
  </si>
  <si>
    <t>Fuel</t>
  </si>
  <si>
    <t>Bank Service Charges</t>
  </si>
  <si>
    <t>Power</t>
  </si>
  <si>
    <t>Adult Day Care</t>
  </si>
  <si>
    <t>Purchased Services</t>
  </si>
  <si>
    <t>LIEAP</t>
  </si>
  <si>
    <t>Foster Care</t>
  </si>
  <si>
    <t>Day Care</t>
  </si>
  <si>
    <t>Operations - 3250</t>
  </si>
  <si>
    <t>Building/Grounds 9501</t>
  </si>
  <si>
    <t>Building Materials 9504</t>
  </si>
  <si>
    <t>Auto &amp; Truck Maint</t>
  </si>
  <si>
    <t>Equipment Maintence</t>
  </si>
  <si>
    <t>Service Contracts</t>
  </si>
  <si>
    <t>Advertising</t>
  </si>
  <si>
    <t>Consultants</t>
  </si>
  <si>
    <t>Legal Fees</t>
  </si>
  <si>
    <t>Travel &amp; Education</t>
  </si>
  <si>
    <t>Interest Expense 1410</t>
  </si>
  <si>
    <t>Medical Examiner</t>
  </si>
  <si>
    <t>Medical Treatments</t>
  </si>
  <si>
    <t>Election Expense</t>
  </si>
  <si>
    <t>RCCC Capital</t>
  </si>
  <si>
    <t>Other improvements 9830</t>
  </si>
  <si>
    <t>Matching Grants</t>
  </si>
  <si>
    <t>SCAAP</t>
  </si>
  <si>
    <t>Equip/Furniture</t>
  </si>
  <si>
    <t>Motor Vehicles</t>
  </si>
  <si>
    <t>COPS Interest- Schools</t>
  </si>
  <si>
    <t>Postage</t>
  </si>
  <si>
    <t>Tools and Minor Equipment</t>
  </si>
  <si>
    <t>Special Needs Kids</t>
  </si>
  <si>
    <t>Natural Gas</t>
  </si>
  <si>
    <t>Cell Phones</t>
  </si>
  <si>
    <t>White Goods</t>
  </si>
  <si>
    <t>EBT Administration</t>
  </si>
  <si>
    <t>General Asst</t>
  </si>
  <si>
    <t>Transportation</t>
  </si>
  <si>
    <t>CAP</t>
  </si>
  <si>
    <t>Architect</t>
  </si>
  <si>
    <t>Dues and Subscriptions</t>
  </si>
  <si>
    <t>Vet Services</t>
  </si>
  <si>
    <t>Incentives - Great Wolf Lodge</t>
  </si>
  <si>
    <t>Incentives - SP Richards</t>
  </si>
  <si>
    <t>Fire Districts</t>
  </si>
  <si>
    <t xml:space="preserve">Other  </t>
  </si>
  <si>
    <t>Uniforms</t>
  </si>
  <si>
    <t>Special Program Supplies</t>
  </si>
  <si>
    <t>NC Electronic Mgmt.</t>
  </si>
  <si>
    <t>Build/Equip Rentals</t>
  </si>
  <si>
    <t>Aging Grants 9417</t>
  </si>
  <si>
    <t>Telecommunications</t>
  </si>
  <si>
    <t>Special Asst to Adults</t>
  </si>
  <si>
    <t>AFDC Emergency Asst</t>
  </si>
  <si>
    <t>JOBS Participation</t>
  </si>
  <si>
    <t>Contingency</t>
  </si>
  <si>
    <t>Incentives - PreGel</t>
  </si>
  <si>
    <t>Incentives - DNP IMP America</t>
  </si>
  <si>
    <t>Ammo</t>
  </si>
  <si>
    <t>Janitorial Supplies</t>
  </si>
  <si>
    <t>Meidcal Assistance</t>
  </si>
  <si>
    <t>Adoption Assistance</t>
  </si>
  <si>
    <t>Consumer Directed Services</t>
  </si>
  <si>
    <t>Placement Prevention</t>
  </si>
  <si>
    <t>Crisis Intervention</t>
  </si>
  <si>
    <t>ROAP</t>
  </si>
  <si>
    <t>Engineers</t>
  </si>
  <si>
    <t>Education Programs</t>
  </si>
  <si>
    <t>Insurance</t>
  </si>
  <si>
    <t>Insurance Settlements</t>
  </si>
  <si>
    <t>Medical Consultants</t>
  </si>
  <si>
    <t>Board Directed Expenses</t>
  </si>
  <si>
    <t>CCS Capital</t>
  </si>
  <si>
    <t>KCS Capital</t>
  </si>
  <si>
    <t>Cont SMG</t>
  </si>
  <si>
    <t>Technology</t>
  </si>
  <si>
    <t>ABC Profits</t>
  </si>
  <si>
    <t>Interest on Investments</t>
  </si>
  <si>
    <t>Jail</t>
  </si>
  <si>
    <t>Emergency Management</t>
  </si>
  <si>
    <t>Parks</t>
  </si>
  <si>
    <t>Libraries</t>
  </si>
  <si>
    <t>increase in reduction</t>
  </si>
  <si>
    <t>Less:</t>
  </si>
  <si>
    <t>Updated balance to transfer to Capital Reserve Fund per policy</t>
  </si>
  <si>
    <t>Comparision</t>
  </si>
  <si>
    <t>Revenues over (under) Expenditures FY 16</t>
  </si>
  <si>
    <t>Tax re-valuation (estimated) Regular FT  employees now</t>
  </si>
  <si>
    <t>no assignment is necessary</t>
  </si>
  <si>
    <t>Unpaid Tax Incentives</t>
  </si>
  <si>
    <t>Total assigned/appropriated/committed</t>
  </si>
  <si>
    <t>Change in Nonspendable/Restricted/Committed since FY15</t>
  </si>
  <si>
    <t>FY16</t>
  </si>
  <si>
    <t>Excess transfer from FY 15, budgeted but not used</t>
  </si>
  <si>
    <t>Actual Transfer</t>
  </si>
  <si>
    <t>Not entered</t>
  </si>
  <si>
    <t>FY 16 Revenues over (under) Expenditures</t>
  </si>
  <si>
    <t>Reduction in Unassigned FB</t>
  </si>
  <si>
    <t>Increase in Unassigned FB</t>
  </si>
  <si>
    <t>Released Assignments  since 6-30-15</t>
  </si>
  <si>
    <t>Fund Balance restatement for FY15 - Pension Trust 6-30-15 balance</t>
  </si>
  <si>
    <t>Pension Trust</t>
  </si>
  <si>
    <t>Fund Balance 6/30/16</t>
  </si>
  <si>
    <t xml:space="preserve">Fund Balance restatement for </t>
  </si>
  <si>
    <t>Revenues over (under) Expenditures FY 17</t>
  </si>
  <si>
    <t>Ending Fund Balance 6/30/17</t>
  </si>
  <si>
    <t>Prepaid Items (use FY16 balance for now)</t>
  </si>
  <si>
    <t>Revenue &amp; Expenditure Estimate</t>
  </si>
  <si>
    <t>as of 7-10-17</t>
  </si>
  <si>
    <t>Revenue</t>
  </si>
  <si>
    <t>Expenditure</t>
  </si>
  <si>
    <t>YTD 7-10-17</t>
  </si>
  <si>
    <t>Sales Tax Estimate - June 2017</t>
  </si>
  <si>
    <t>Special Needs Grant (Avg FY15 &amp; FY16)</t>
  </si>
  <si>
    <t>State Confinement est based on FY16</t>
  </si>
  <si>
    <t>Day Care (Based on FY16)</t>
  </si>
  <si>
    <t>DHS Social Service Reimb 2 for period 13</t>
  </si>
  <si>
    <t xml:space="preserve">   (based on FY16)</t>
  </si>
  <si>
    <t>Payroll Accrual (six days)</t>
  </si>
  <si>
    <t>Est remainng 13th month API</t>
  </si>
  <si>
    <t xml:space="preserve"> (Could be duplicates because of PO/Contracts)</t>
  </si>
  <si>
    <t>Estimated totals</t>
  </si>
  <si>
    <t>Estimate</t>
  </si>
  <si>
    <t>Fund Balance transfer to CRF Dec 2016</t>
  </si>
  <si>
    <t xml:space="preserve">    &amp; PO/Contract carryforward) use FY16</t>
  </si>
  <si>
    <t>Inventories (as of 7-10-17)</t>
  </si>
  <si>
    <t>FY 18 Budget 7-10-17</t>
  </si>
  <si>
    <t>Assigned (Use FY16)</t>
  </si>
  <si>
    <t>Recap:   (Need to Update)</t>
  </si>
  <si>
    <t>Estimate 7-14-17</t>
  </si>
  <si>
    <t>Unpaid Tax Incentives (FY17)</t>
  </si>
  <si>
    <t>Pension Trust (FY17 est)</t>
  </si>
  <si>
    <t>Cabarrus County</t>
  </si>
  <si>
    <t>Sales Tax Actual - May 2017</t>
  </si>
  <si>
    <t>June Property Tax Actual</t>
  </si>
  <si>
    <t>June NCVTS Tax Actual</t>
  </si>
  <si>
    <t>Outstanding PO's &amp; Contracts as of 7-10-17</t>
  </si>
  <si>
    <t>FYI</t>
  </si>
  <si>
    <t xml:space="preserve">Prepaid Items </t>
  </si>
  <si>
    <t>Assigned Tax Incentives</t>
  </si>
  <si>
    <t>CCS</t>
  </si>
  <si>
    <t>KCS</t>
  </si>
  <si>
    <t>RCCC</t>
  </si>
  <si>
    <t>FY 17 Revenues over Expenditures</t>
  </si>
  <si>
    <t>Change in Nonspendable/Restricted/Committed since FY16</t>
  </si>
  <si>
    <t>Excess transfer from FY 16, budgeted but not used</t>
  </si>
  <si>
    <t>Released Assignments  since 6-30-16</t>
  </si>
  <si>
    <t xml:space="preserve">FY16 to </t>
  </si>
  <si>
    <t>FY17</t>
  </si>
  <si>
    <t>Pending and potential claims (provided by Rich Koch)</t>
  </si>
  <si>
    <t>Tax appeals (provided by David Thrift)</t>
  </si>
  <si>
    <t>FY17 accrual matches the most current estimate so</t>
  </si>
  <si>
    <t>New Fund Balance Assignment for TPA Incentive Grant</t>
  </si>
  <si>
    <t>FY 18 Budget 9-22-17</t>
  </si>
  <si>
    <t xml:space="preserve">    &amp; PO/Contract carry forward)</t>
  </si>
  <si>
    <t>Re-appropriations by function and purpose</t>
  </si>
  <si>
    <t>Restriction Description</t>
  </si>
  <si>
    <t>Required</t>
  </si>
  <si>
    <t xml:space="preserve">   General government</t>
  </si>
  <si>
    <t xml:space="preserve">   Public safety</t>
  </si>
  <si>
    <t xml:space="preserve">   Economic &amp; physical development</t>
  </si>
  <si>
    <t xml:space="preserve">   Environmental protection</t>
  </si>
  <si>
    <t xml:space="preserve">   Human services</t>
  </si>
  <si>
    <t xml:space="preserve">   Education</t>
  </si>
  <si>
    <t xml:space="preserve">   Culture and recreation</t>
  </si>
  <si>
    <t>September Re-appropriations</t>
  </si>
  <si>
    <t>September Re-appropriation Total</t>
  </si>
  <si>
    <t>August Re-appropriations</t>
  </si>
  <si>
    <t>General Fund</t>
  </si>
  <si>
    <t>State Criminal Alien Assistance Program</t>
  </si>
  <si>
    <t>Arena Fund</t>
  </si>
  <si>
    <t>August Re-appropriation Total General Fd</t>
  </si>
  <si>
    <t>DARE Summer Camp, K-9 Squad Bullet Proof Vests</t>
  </si>
  <si>
    <t>Unexpended DUKE Rebate funds</t>
  </si>
  <si>
    <t>NC Electronic Management Fund - electronics/tv recycling program</t>
  </si>
  <si>
    <t>Special Needs Kids, Triple P Grant, SHIP, Transportation Grant</t>
  </si>
  <si>
    <t xml:space="preserve">Veteran's donations, Cannon Grant </t>
  </si>
  <si>
    <t>Racial and Ethnic Appropraches to Community Health Grant</t>
  </si>
  <si>
    <t>Cannon Grant</t>
  </si>
  <si>
    <t>August Re-appropriation Total non School</t>
  </si>
  <si>
    <t>August Re-appropriations - Schools</t>
  </si>
  <si>
    <t xml:space="preserve">   Education - CCS</t>
  </si>
  <si>
    <t xml:space="preserve">   Education - KCS</t>
  </si>
  <si>
    <t xml:space="preserve">   Education - RCCC</t>
  </si>
  <si>
    <t>Total Assignments for Re-Apropriations</t>
  </si>
  <si>
    <t xml:space="preserve">Legally budgeted sinking fund principal payment </t>
  </si>
  <si>
    <t>Increase in Restricted FB</t>
  </si>
  <si>
    <t>Excess transfer from FY 16 results, budgeted but not used</t>
  </si>
  <si>
    <t>Even after transfer there still was an increase in FB</t>
  </si>
  <si>
    <t>increase in reserve</t>
  </si>
  <si>
    <t>New CCS Elementary School Utility extension costs</t>
  </si>
  <si>
    <t>New CCS Elementary Sch Inc Architect &amp; Engineering Fees</t>
  </si>
  <si>
    <t>As of 9-22-17 updated 11-15-17</t>
  </si>
  <si>
    <t>SMG Incentives</t>
  </si>
  <si>
    <t xml:space="preserve">Carolina Thread Trail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</si>
</sst>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0" fontId="2" fillId="0" borderId="0" xfId="0" applyFont="1"/>
    <xf numFmtId="164" fontId="2" fillId="0" borderId="0" xfId="0" applyNumberFormat="1" applyFont="1"/>
    <xf numFmtId="164" fontId="0" fillId="0" borderId="0" xfId="0" applyNumberFormat="1" applyBorder="1"/>
    <xf numFmtId="0" fontId="3" fillId="0" borderId="0" xfId="0" applyFont="1"/>
    <xf numFmtId="164" fontId="3" fillId="0" borderId="0" xfId="0" applyNumberFormat="1" applyFont="1"/>
    <xf numFmtId="164" fontId="4" fillId="0" borderId="0" xfId="0" applyNumberFormat="1" applyFont="1"/>
    <xf numFmtId="0" fontId="4" fillId="0" borderId="0" xfId="0" applyFont="1"/>
    <xf numFmtId="164" fontId="3" fillId="0" borderId="1" xfId="0" applyNumberFormat="1" applyFont="1" applyBorder="1"/>
    <xf numFmtId="0" fontId="3" fillId="0" borderId="0" xfId="0" applyFont="1" applyAlignment="1">
      <alignment horizontal="right"/>
    </xf>
    <xf numFmtId="44" fontId="3" fillId="0" borderId="0" xfId="0" applyNumberFormat="1" applyFont="1"/>
    <xf numFmtId="164" fontId="4" fillId="0" borderId="2" xfId="0" applyNumberFormat="1" applyFont="1" applyBorder="1"/>
    <xf numFmtId="165" fontId="4" fillId="0" borderId="0" xfId="1" applyNumberFormat="1" applyFont="1"/>
    <xf numFmtId="0" fontId="0" fillId="0" borderId="0" xfId="0" applyFill="1"/>
    <xf numFmtId="43" fontId="3" fillId="0" borderId="0" xfId="1" applyFont="1"/>
    <xf numFmtId="0" fontId="3" fillId="0" borderId="0" xfId="0" applyFont="1" applyBorder="1"/>
    <xf numFmtId="44" fontId="3" fillId="0" borderId="0" xfId="0" applyNumberFormat="1" applyFont="1" applyBorder="1"/>
    <xf numFmtId="0" fontId="4" fillId="0" borderId="0" xfId="0" applyFont="1" applyBorder="1"/>
    <xf numFmtId="164" fontId="3" fillId="0" borderId="0" xfId="2" applyNumberFormat="1" applyFont="1" applyBorder="1"/>
    <xf numFmtId="165" fontId="3" fillId="0" borderId="0" xfId="1" applyNumberFormat="1" applyFont="1" applyBorder="1"/>
    <xf numFmtId="164" fontId="3" fillId="0" borderId="0" xfId="0" applyNumberFormat="1" applyFont="1" applyBorder="1"/>
    <xf numFmtId="164" fontId="4" fillId="0" borderId="0" xfId="0" applyNumberFormat="1" applyFont="1" applyBorder="1"/>
    <xf numFmtId="0" fontId="3" fillId="0" borderId="0" xfId="0" applyFont="1"/>
    <xf numFmtId="164" fontId="3" fillId="0" borderId="0" xfId="0" applyNumberFormat="1" applyFont="1"/>
    <xf numFmtId="165" fontId="3" fillId="0" borderId="0" xfId="1" applyNumberFormat="1" applyFont="1"/>
    <xf numFmtId="0" fontId="5" fillId="0" borderId="0" xfId="0" applyFont="1"/>
    <xf numFmtId="0" fontId="0" fillId="0" borderId="0" xfId="0" applyBorder="1"/>
    <xf numFmtId="165" fontId="0" fillId="0" borderId="0" xfId="1" applyNumberFormat="1" applyFont="1" applyBorder="1"/>
    <xf numFmtId="164" fontId="0" fillId="2" borderId="0" xfId="0" applyNumberFormat="1" applyFill="1"/>
    <xf numFmtId="0" fontId="0" fillId="0" borderId="1" xfId="0" applyBorder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5" fontId="0" fillId="2" borderId="0" xfId="1" applyNumberFormat="1" applyFont="1" applyFill="1"/>
    <xf numFmtId="164" fontId="0" fillId="0" borderId="0" xfId="0" applyNumberFormat="1" applyFill="1"/>
    <xf numFmtId="164" fontId="0" fillId="0" borderId="1" xfId="0" applyNumberFormat="1" applyFill="1" applyBorder="1"/>
    <xf numFmtId="0" fontId="0" fillId="0" borderId="0" xfId="0" applyAlignment="1">
      <alignment horizontal="center"/>
    </xf>
    <xf numFmtId="165" fontId="3" fillId="0" borderId="1" xfId="1" applyNumberFormat="1" applyFont="1" applyFill="1" applyBorder="1"/>
    <xf numFmtId="164" fontId="3" fillId="0" borderId="0" xfId="0" applyNumberFormat="1" applyFont="1" applyFill="1"/>
    <xf numFmtId="165" fontId="3" fillId="0" borderId="0" xfId="0" applyNumberFormat="1" applyFont="1"/>
    <xf numFmtId="43" fontId="3" fillId="0" borderId="0" xfId="0" applyNumberFormat="1" applyFont="1" applyBorder="1"/>
    <xf numFmtId="165" fontId="3" fillId="0" borderId="1" xfId="1" applyNumberFormat="1" applyFont="1" applyBorder="1"/>
    <xf numFmtId="14" fontId="3" fillId="0" borderId="0" xfId="0" applyNumberFormat="1" applyFont="1"/>
    <xf numFmtId="164" fontId="3" fillId="0" borderId="0" xfId="2" applyNumberFormat="1" applyFont="1"/>
    <xf numFmtId="43" fontId="3" fillId="0" borderId="1" xfId="1" applyFont="1" applyBorder="1"/>
    <xf numFmtId="0" fontId="6" fillId="0" borderId="0" xfId="0" applyFont="1"/>
    <xf numFmtId="0" fontId="6" fillId="0" borderId="0" xfId="0" applyFont="1" applyBorder="1"/>
    <xf numFmtId="49" fontId="3" fillId="0" borderId="0" xfId="1" applyNumberFormat="1" applyFont="1" applyAlignment="1">
      <alignment horizontal="right"/>
    </xf>
    <xf numFmtId="43" fontId="3" fillId="4" borderId="0" xfId="1" applyFont="1" applyFill="1"/>
    <xf numFmtId="43" fontId="3" fillId="5" borderId="0" xfId="1" applyFont="1" applyFill="1"/>
    <xf numFmtId="43" fontId="3" fillId="6" borderId="0" xfId="1" applyFont="1" applyFill="1"/>
    <xf numFmtId="43" fontId="3" fillId="7" borderId="0" xfId="1" applyFont="1" applyFill="1"/>
    <xf numFmtId="43" fontId="3" fillId="8" borderId="0" xfId="1" applyFont="1" applyFill="1"/>
    <xf numFmtId="165" fontId="3" fillId="0" borderId="0" xfId="0" applyNumberFormat="1" applyFont="1" applyAlignment="1">
      <alignment horizontal="left"/>
    </xf>
    <xf numFmtId="43" fontId="3" fillId="0" borderId="0" xfId="1" applyFont="1" applyBorder="1"/>
    <xf numFmtId="165" fontId="3" fillId="0" borderId="0" xfId="1" applyNumberFormat="1" applyFont="1" applyFill="1"/>
    <xf numFmtId="0" fontId="4" fillId="0" borderId="0" xfId="0" applyFont="1" applyAlignment="1">
      <alignment horizontal="center"/>
    </xf>
    <xf numFmtId="164" fontId="3" fillId="0" borderId="0" xfId="2" applyNumberFormat="1" applyFont="1" applyFill="1"/>
    <xf numFmtId="164" fontId="3" fillId="0" borderId="2" xfId="2" applyNumberFormat="1" applyFont="1" applyBorder="1"/>
    <xf numFmtId="165" fontId="3" fillId="4" borderId="0" xfId="1" applyNumberFormat="1" applyFont="1" applyFill="1" applyBorder="1"/>
    <xf numFmtId="0" fontId="3" fillId="4" borderId="0" xfId="0" applyFont="1" applyFill="1"/>
    <xf numFmtId="165" fontId="3" fillId="0" borderId="0" xfId="1" applyNumberFormat="1" applyFont="1" applyFill="1" applyBorder="1"/>
    <xf numFmtId="44" fontId="3" fillId="0" borderId="0" xfId="0" applyNumberFormat="1" applyFont="1" applyFill="1" applyBorder="1"/>
    <xf numFmtId="164" fontId="4" fillId="0" borderId="2" xfId="0" applyNumberFormat="1" applyFont="1" applyFill="1" applyBorder="1"/>
    <xf numFmtId="164" fontId="4" fillId="0" borderId="0" xfId="0" applyNumberFormat="1" applyFont="1" applyFill="1" applyBorder="1"/>
    <xf numFmtId="0" fontId="4" fillId="9" borderId="0" xfId="0" applyFont="1" applyFill="1"/>
    <xf numFmtId="0" fontId="7" fillId="0" borderId="0" xfId="0" applyFont="1"/>
    <xf numFmtId="165" fontId="2" fillId="0" borderId="0" xfId="1" applyNumberFormat="1" applyFont="1"/>
    <xf numFmtId="164" fontId="0" fillId="10" borderId="1" xfId="0" applyNumberFormat="1" applyFill="1" applyBorder="1"/>
    <xf numFmtId="165" fontId="0" fillId="10" borderId="0" xfId="1" applyNumberFormat="1" applyFont="1" applyFill="1"/>
    <xf numFmtId="49" fontId="3" fillId="0" borderId="0" xfId="1" applyNumberFormat="1" applyFont="1" applyBorder="1" applyAlignment="1">
      <alignment horizontal="right"/>
    </xf>
    <xf numFmtId="165" fontId="3" fillId="0" borderId="0" xfId="0" applyNumberFormat="1" applyFont="1" applyBorder="1"/>
    <xf numFmtId="0" fontId="3" fillId="3" borderId="0" xfId="0" applyFont="1" applyFill="1"/>
    <xf numFmtId="43" fontId="3" fillId="0" borderId="0" xfId="1" applyFont="1" applyFill="1" applyBorder="1"/>
    <xf numFmtId="43" fontId="3" fillId="0" borderId="0" xfId="1" applyFont="1" applyFill="1"/>
    <xf numFmtId="0" fontId="3" fillId="0" borderId="0" xfId="0" applyFont="1" applyFill="1"/>
    <xf numFmtId="14" fontId="3" fillId="0" borderId="0" xfId="0" applyNumberFormat="1" applyFont="1" applyFill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center"/>
    </xf>
    <xf numFmtId="43" fontId="0" fillId="0" borderId="0" xfId="1" applyFont="1"/>
    <xf numFmtId="165" fontId="9" fillId="0" borderId="0" xfId="1" applyNumberFormat="1" applyFont="1" applyFill="1"/>
    <xf numFmtId="0" fontId="2" fillId="0" borderId="0" xfId="0" applyFont="1" applyBorder="1" applyAlignment="1">
      <alignment horizontal="center"/>
    </xf>
    <xf numFmtId="165" fontId="10" fillId="0" borderId="0" xfId="1" applyNumberFormat="1" applyFont="1" applyFill="1"/>
    <xf numFmtId="43" fontId="0" fillId="0" borderId="1" xfId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/>
    <xf numFmtId="0" fontId="2" fillId="11" borderId="1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Font="1" applyAlignment="1">
      <alignment horizontal="left"/>
    </xf>
    <xf numFmtId="165" fontId="2" fillId="0" borderId="0" xfId="0" applyNumberFormat="1" applyFont="1"/>
    <xf numFmtId="165" fontId="4" fillId="0" borderId="0" xfId="1" applyNumberFormat="1" applyFont="1" applyFill="1"/>
    <xf numFmtId="44" fontId="3" fillId="0" borderId="0" xfId="0" applyNumberFormat="1" applyFont="1" applyFill="1"/>
    <xf numFmtId="0" fontId="3" fillId="0" borderId="0" xfId="0" applyFont="1" applyFill="1" applyAlignment="1">
      <alignment horizontal="right"/>
    </xf>
    <xf numFmtId="164" fontId="4" fillId="0" borderId="0" xfId="0" applyNumberFormat="1" applyFont="1" applyFill="1"/>
    <xf numFmtId="165" fontId="8" fillId="0" borderId="0" xfId="1" applyNumberFormat="1" applyFont="1" applyFill="1"/>
    <xf numFmtId="0" fontId="4" fillId="0" borderId="0" xfId="0" applyFont="1" applyFill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Normal="100" workbookViewId="0">
      <selection sqref="A1:F34"/>
    </sheetView>
  </sheetViews>
  <sheetFormatPr defaultColWidth="8.85546875" defaultRowHeight="15.75" x14ac:dyDescent="0.25"/>
  <cols>
    <col min="1" max="1" width="53.5703125" style="24" customWidth="1"/>
    <col min="2" max="2" width="16.42578125" style="24" bestFit="1" customWidth="1"/>
    <col min="3" max="3" width="8.85546875" style="24"/>
    <col min="4" max="4" width="17.85546875" style="12" customWidth="1"/>
    <col min="5" max="5" width="2.85546875" style="24" customWidth="1"/>
    <col min="6" max="6" width="25.42578125" style="24" customWidth="1"/>
    <col min="7" max="7" width="8.85546875" style="24"/>
    <col min="8" max="8" width="27.28515625" style="24" customWidth="1"/>
    <col min="9" max="9" width="13.85546875" style="24" customWidth="1"/>
    <col min="10" max="10" width="6.140625" style="24" customWidth="1"/>
    <col min="11" max="11" width="17" style="16" customWidth="1"/>
    <col min="12" max="12" width="8.85546875" style="24"/>
    <col min="13" max="13" width="17.28515625" style="16" customWidth="1"/>
    <col min="14" max="14" width="9.5703125" style="24" bestFit="1" customWidth="1"/>
    <col min="15" max="16384" width="8.85546875" style="24"/>
  </cols>
  <sheetData>
    <row r="1" spans="1:13" ht="18.75" x14ac:dyDescent="0.3">
      <c r="A1" s="27" t="s">
        <v>210</v>
      </c>
    </row>
    <row r="2" spans="1:13" ht="18.75" x14ac:dyDescent="0.3">
      <c r="A2" s="27" t="s">
        <v>29</v>
      </c>
    </row>
    <row r="3" spans="1:13" x14ac:dyDescent="0.25">
      <c r="A3" s="68" t="s">
        <v>207</v>
      </c>
    </row>
    <row r="5" spans="1:13" x14ac:dyDescent="0.25">
      <c r="A5" s="24" t="s">
        <v>180</v>
      </c>
      <c r="D5" s="25">
        <v>80288983</v>
      </c>
    </row>
    <row r="7" spans="1:13" x14ac:dyDescent="0.25">
      <c r="A7" s="24" t="s">
        <v>182</v>
      </c>
      <c r="D7" s="14">
        <f>+'July Update'!B26</f>
        <v>3283816.599999994</v>
      </c>
    </row>
    <row r="8" spans="1:13" x14ac:dyDescent="0.25">
      <c r="A8" s="24" t="s">
        <v>181</v>
      </c>
      <c r="D8" s="14"/>
    </row>
    <row r="10" spans="1:13" x14ac:dyDescent="0.25">
      <c r="A10" s="24" t="s">
        <v>183</v>
      </c>
      <c r="D10" s="14">
        <f>SUM(D5:D8)</f>
        <v>83572799.599999994</v>
      </c>
    </row>
    <row r="11" spans="1:13" x14ac:dyDescent="0.25">
      <c r="D11" s="25"/>
    </row>
    <row r="12" spans="1:13" x14ac:dyDescent="0.25">
      <c r="A12" s="9" t="s">
        <v>6</v>
      </c>
      <c r="D12" s="25"/>
    </row>
    <row r="13" spans="1:13" x14ac:dyDescent="0.25">
      <c r="A13" s="24" t="s">
        <v>203</v>
      </c>
      <c r="B13" s="25">
        <f>62610+153114</f>
        <v>215724</v>
      </c>
      <c r="D13" s="25"/>
    </row>
    <row r="14" spans="1:13" x14ac:dyDescent="0.25">
      <c r="A14" s="24" t="s">
        <v>184</v>
      </c>
      <c r="B14" s="26">
        <v>225199</v>
      </c>
      <c r="D14" s="25"/>
      <c r="I14" s="24">
        <v>2016</v>
      </c>
      <c r="K14" s="49">
        <v>2015</v>
      </c>
      <c r="M14" s="49">
        <v>2014</v>
      </c>
    </row>
    <row r="15" spans="1:13" x14ac:dyDescent="0.25">
      <c r="B15" s="26"/>
      <c r="D15" s="25"/>
      <c r="I15" s="24" t="s">
        <v>173</v>
      </c>
    </row>
    <row r="16" spans="1:13" x14ac:dyDescent="0.25">
      <c r="A16" s="9" t="s">
        <v>7</v>
      </c>
      <c r="B16" s="26"/>
      <c r="D16" s="25"/>
      <c r="H16" s="24" t="s">
        <v>66</v>
      </c>
    </row>
    <row r="17" spans="1:13" x14ac:dyDescent="0.25">
      <c r="A17" s="24" t="s">
        <v>30</v>
      </c>
      <c r="D17" s="25"/>
    </row>
    <row r="18" spans="1:13" x14ac:dyDescent="0.25">
      <c r="A18" s="24" t="s">
        <v>202</v>
      </c>
      <c r="B18" s="26">
        <v>14653933</v>
      </c>
      <c r="D18" s="25"/>
      <c r="H18" s="47" t="s">
        <v>56</v>
      </c>
      <c r="I18" s="47"/>
      <c r="J18" s="47"/>
    </row>
    <row r="19" spans="1:13" x14ac:dyDescent="0.25">
      <c r="B19" s="26"/>
      <c r="D19" s="25"/>
      <c r="H19" s="24" t="s">
        <v>57</v>
      </c>
      <c r="K19" s="16">
        <v>2265388</v>
      </c>
      <c r="M19" s="16">
        <v>2896367</v>
      </c>
    </row>
    <row r="20" spans="1:13" x14ac:dyDescent="0.25">
      <c r="A20" s="24" t="s">
        <v>47</v>
      </c>
      <c r="B20" s="26">
        <v>2349050</v>
      </c>
      <c r="D20" s="25"/>
      <c r="H20" s="24" t="s">
        <v>59</v>
      </c>
      <c r="K20" s="16">
        <v>329927</v>
      </c>
      <c r="M20" s="16">
        <v>169355</v>
      </c>
    </row>
    <row r="21" spans="1:13" x14ac:dyDescent="0.25">
      <c r="B21" s="26"/>
      <c r="D21" s="25"/>
      <c r="H21" s="24" t="s">
        <v>58</v>
      </c>
      <c r="K21" s="16">
        <v>6232064</v>
      </c>
      <c r="M21" s="16">
        <v>-23377</v>
      </c>
    </row>
    <row r="22" spans="1:13" x14ac:dyDescent="0.25">
      <c r="A22" s="9" t="s">
        <v>8</v>
      </c>
      <c r="B22" s="25"/>
      <c r="D22" s="25"/>
      <c r="H22" s="24" t="s">
        <v>60</v>
      </c>
      <c r="K22" s="16">
        <v>-10598787</v>
      </c>
      <c r="M22" s="16">
        <v>-42565463</v>
      </c>
    </row>
    <row r="23" spans="1:13" x14ac:dyDescent="0.25">
      <c r="A23" s="24" t="s">
        <v>208</v>
      </c>
      <c r="B23" s="25">
        <v>3572593</v>
      </c>
      <c r="D23" s="25"/>
    </row>
    <row r="24" spans="1:13" x14ac:dyDescent="0.25">
      <c r="A24" s="24" t="s">
        <v>209</v>
      </c>
      <c r="B24" s="26">
        <v>2000000</v>
      </c>
      <c r="D24" s="25"/>
    </row>
    <row r="25" spans="1:13" x14ac:dyDescent="0.25">
      <c r="A25" s="24" t="s">
        <v>165</v>
      </c>
      <c r="B25" s="39">
        <v>0</v>
      </c>
      <c r="D25" s="25"/>
      <c r="H25" s="24" t="s">
        <v>61</v>
      </c>
      <c r="K25" s="16">
        <v>562160</v>
      </c>
      <c r="M25" s="16">
        <v>121417</v>
      </c>
    </row>
    <row r="26" spans="1:13" x14ac:dyDescent="0.25">
      <c r="B26" s="25"/>
      <c r="D26" s="25"/>
      <c r="H26" s="24" t="s">
        <v>62</v>
      </c>
      <c r="K26" s="16">
        <f>25269+300430+62812+427201+-203747+65115</f>
        <v>677080</v>
      </c>
      <c r="M26" s="16">
        <v>-443881</v>
      </c>
    </row>
    <row r="27" spans="1:13" x14ac:dyDescent="0.25">
      <c r="A27" s="9" t="s">
        <v>9</v>
      </c>
      <c r="B27" s="25">
        <f>SUM(B13:B26)</f>
        <v>23016499</v>
      </c>
      <c r="C27" s="11" t="s">
        <v>12</v>
      </c>
      <c r="D27" s="8">
        <f>D10-B27</f>
        <v>60556300.599999994</v>
      </c>
      <c r="H27" s="24" t="s">
        <v>154</v>
      </c>
      <c r="M27" s="16">
        <v>89755</v>
      </c>
    </row>
    <row r="28" spans="1:13" x14ac:dyDescent="0.25">
      <c r="B28" s="25"/>
      <c r="D28" s="25"/>
      <c r="H28" s="24" t="s">
        <v>155</v>
      </c>
      <c r="M28" s="16">
        <v>92523</v>
      </c>
    </row>
    <row r="29" spans="1:13" x14ac:dyDescent="0.25">
      <c r="A29" s="24" t="s">
        <v>0</v>
      </c>
      <c r="H29" s="24" t="s">
        <v>156</v>
      </c>
      <c r="M29" s="16">
        <v>139448</v>
      </c>
    </row>
    <row r="30" spans="1:13" x14ac:dyDescent="0.25">
      <c r="A30" s="24" t="s">
        <v>205</v>
      </c>
      <c r="D30" s="40">
        <f>assignments!E23</f>
        <v>11772926</v>
      </c>
      <c r="H30" s="24" t="s">
        <v>157</v>
      </c>
      <c r="M30" s="16">
        <v>56849</v>
      </c>
    </row>
    <row r="31" spans="1:13" x14ac:dyDescent="0.25">
      <c r="F31" s="24" t="s">
        <v>204</v>
      </c>
      <c r="H31" s="24" t="s">
        <v>158</v>
      </c>
      <c r="M31" s="16">
        <v>62502</v>
      </c>
    </row>
    <row r="32" spans="1:13" x14ac:dyDescent="0.25">
      <c r="A32" s="24" t="s">
        <v>13</v>
      </c>
      <c r="D32" s="10">
        <f>F32*0.15</f>
        <v>37049419.049999997</v>
      </c>
      <c r="F32" s="26">
        <v>246996127</v>
      </c>
      <c r="H32" s="24" t="s">
        <v>159</v>
      </c>
      <c r="M32" s="16">
        <v>185780</v>
      </c>
    </row>
    <row r="34" spans="1:13" ht="16.5" thickBot="1" x14ac:dyDescent="0.3">
      <c r="A34" s="24" t="s">
        <v>15</v>
      </c>
      <c r="B34" s="25"/>
      <c r="D34" s="13">
        <f>D27-D30-D32</f>
        <v>11733955.549999997</v>
      </c>
      <c r="H34" s="24" t="s">
        <v>63</v>
      </c>
      <c r="K34" s="46">
        <v>11600</v>
      </c>
      <c r="M34" s="46">
        <f>39218725-39148756</f>
        <v>69969</v>
      </c>
    </row>
    <row r="35" spans="1:13" ht="16.5" thickTop="1" x14ac:dyDescent="0.25">
      <c r="F35" s="17"/>
      <c r="K35" s="16">
        <f>SUM(K19:K34)</f>
        <v>-520568</v>
      </c>
      <c r="M35" s="16">
        <f>SUM(M19:M34)</f>
        <v>-39148756</v>
      </c>
    </row>
    <row r="36" spans="1:13" x14ac:dyDescent="0.25">
      <c r="A36" s="67" t="s">
        <v>206</v>
      </c>
      <c r="F36" s="17"/>
    </row>
    <row r="37" spans="1:13" x14ac:dyDescent="0.25">
      <c r="A37" s="24" t="s">
        <v>50</v>
      </c>
      <c r="D37" s="45">
        <f>+D7</f>
        <v>3283816.599999994</v>
      </c>
      <c r="H37" s="48" t="s">
        <v>64</v>
      </c>
      <c r="I37" s="48"/>
      <c r="J37" s="48"/>
    </row>
    <row r="38" spans="1:13" x14ac:dyDescent="0.25">
      <c r="A38" s="24" t="s">
        <v>169</v>
      </c>
      <c r="C38" s="24" t="s">
        <v>52</v>
      </c>
      <c r="D38" s="57">
        <f>+Comparisons!D44</f>
        <v>-1854498</v>
      </c>
      <c r="H38" s="24" t="s">
        <v>65</v>
      </c>
      <c r="K38" s="16">
        <v>1804694</v>
      </c>
      <c r="M38" s="16">
        <v>1815396</v>
      </c>
    </row>
    <row r="39" spans="1:13" x14ac:dyDescent="0.25">
      <c r="A39" s="24" t="s">
        <v>177</v>
      </c>
      <c r="C39" s="24" t="s">
        <v>52</v>
      </c>
      <c r="D39" s="63">
        <f>+Comparisons!D45</f>
        <v>-4476965</v>
      </c>
      <c r="E39" s="17"/>
      <c r="H39" s="24" t="s">
        <v>71</v>
      </c>
      <c r="K39" s="16">
        <v>53899</v>
      </c>
      <c r="M39" s="16">
        <v>21439</v>
      </c>
    </row>
    <row r="40" spans="1:13" x14ac:dyDescent="0.25">
      <c r="A40" s="24" t="s">
        <v>51</v>
      </c>
      <c r="B40" s="17" t="s">
        <v>160</v>
      </c>
      <c r="C40" s="17"/>
      <c r="D40" s="63">
        <f>+Comparisons!D46</f>
        <v>-2637020.75</v>
      </c>
      <c r="E40" s="17"/>
      <c r="H40" s="24" t="s">
        <v>72</v>
      </c>
      <c r="K40" s="16">
        <v>95471</v>
      </c>
    </row>
    <row r="41" spans="1:13" x14ac:dyDescent="0.25">
      <c r="A41" s="24" t="s">
        <v>171</v>
      </c>
      <c r="B41" s="17"/>
      <c r="C41" s="17" t="s">
        <v>52</v>
      </c>
      <c r="D41" s="63">
        <f>+Comparisons!D47</f>
        <v>15306394</v>
      </c>
      <c r="E41" s="17"/>
      <c r="H41" s="24" t="s">
        <v>136</v>
      </c>
      <c r="M41" s="16">
        <v>22881</v>
      </c>
    </row>
    <row r="42" spans="1:13" x14ac:dyDescent="0.25">
      <c r="A42" s="17"/>
      <c r="B42" s="21"/>
      <c r="C42" s="17"/>
      <c r="D42" s="64"/>
      <c r="E42" s="17"/>
      <c r="H42" s="24" t="s">
        <v>73</v>
      </c>
      <c r="K42" s="16">
        <v>19455</v>
      </c>
      <c r="M42" s="16">
        <v>18868</v>
      </c>
    </row>
    <row r="43" spans="1:13" ht="16.5" thickBot="1" x14ac:dyDescent="0.3">
      <c r="A43" s="17"/>
      <c r="B43" s="20"/>
      <c r="C43" s="17"/>
      <c r="D43" s="65">
        <f>SUM(D37:D42)</f>
        <v>9621726.849999994</v>
      </c>
      <c r="E43" s="17"/>
      <c r="H43" s="24" t="s">
        <v>74</v>
      </c>
      <c r="K43" s="16">
        <v>23049</v>
      </c>
    </row>
    <row r="44" spans="1:13" ht="16.5" thickTop="1" x14ac:dyDescent="0.25">
      <c r="A44" s="17"/>
      <c r="B44" s="17"/>
      <c r="C44" s="17"/>
      <c r="D44" s="64"/>
      <c r="E44" s="17"/>
      <c r="H44" s="24" t="s">
        <v>107</v>
      </c>
      <c r="K44" s="16">
        <v>18907</v>
      </c>
      <c r="M44" s="16">
        <v>50536</v>
      </c>
    </row>
    <row r="45" spans="1:13" x14ac:dyDescent="0.25">
      <c r="A45" s="17"/>
      <c r="B45" s="17"/>
      <c r="C45" s="17"/>
      <c r="D45" s="39"/>
      <c r="E45" s="17"/>
      <c r="H45" s="24" t="s">
        <v>108</v>
      </c>
      <c r="K45" s="16">
        <v>17809</v>
      </c>
      <c r="M45" s="16">
        <v>67277</v>
      </c>
    </row>
    <row r="46" spans="1:13" x14ac:dyDescent="0.25">
      <c r="A46" s="17"/>
      <c r="B46" s="17"/>
      <c r="C46" s="17"/>
      <c r="D46" s="64"/>
      <c r="E46" s="17"/>
      <c r="H46" s="24" t="s">
        <v>75</v>
      </c>
      <c r="K46" s="16">
        <v>32744</v>
      </c>
    </row>
    <row r="47" spans="1:13" x14ac:dyDescent="0.25">
      <c r="A47" s="17" t="s">
        <v>55</v>
      </c>
      <c r="B47" s="17"/>
      <c r="C47" s="17"/>
      <c r="D47" s="66">
        <f>D43+D45</f>
        <v>9621726.849999994</v>
      </c>
      <c r="E47" s="17"/>
      <c r="H47" s="24" t="s">
        <v>109</v>
      </c>
      <c r="K47" s="16">
        <v>20005</v>
      </c>
      <c r="M47" s="16">
        <v>24655</v>
      </c>
    </row>
    <row r="48" spans="1:13" x14ac:dyDescent="0.25">
      <c r="A48" s="17"/>
      <c r="B48" s="17"/>
      <c r="C48" s="17"/>
      <c r="D48" s="23"/>
      <c r="E48" s="17"/>
      <c r="H48" s="26" t="s">
        <v>76</v>
      </c>
      <c r="I48" s="26"/>
      <c r="J48" s="26"/>
      <c r="K48" s="16">
        <v>58308</v>
      </c>
      <c r="M48" s="16">
        <v>85873</v>
      </c>
    </row>
    <row r="49" spans="1:13" x14ac:dyDescent="0.25">
      <c r="A49" s="17"/>
      <c r="B49" s="17"/>
      <c r="C49" s="17"/>
      <c r="D49" s="18"/>
      <c r="E49" s="17"/>
      <c r="H49" s="24" t="s">
        <v>124</v>
      </c>
      <c r="K49" s="16">
        <v>11778</v>
      </c>
    </row>
    <row r="50" spans="1:13" x14ac:dyDescent="0.25">
      <c r="A50" s="17"/>
      <c r="B50" s="17"/>
      <c r="C50" s="17"/>
      <c r="D50" s="18"/>
      <c r="E50" s="17"/>
      <c r="H50" s="26" t="s">
        <v>77</v>
      </c>
      <c r="I50" s="26"/>
      <c r="J50" s="26"/>
      <c r="K50" s="16">
        <v>43729</v>
      </c>
      <c r="M50" s="16">
        <v>40421</v>
      </c>
    </row>
    <row r="51" spans="1:13" x14ac:dyDescent="0.25">
      <c r="A51" s="17"/>
      <c r="B51" s="17"/>
      <c r="C51" s="17"/>
      <c r="D51" s="18"/>
      <c r="E51" s="17"/>
      <c r="H51" s="26" t="s">
        <v>78</v>
      </c>
      <c r="I51" s="26"/>
      <c r="J51" s="26"/>
      <c r="K51" s="51">
        <v>248213</v>
      </c>
      <c r="M51" s="16">
        <v>116391</v>
      </c>
    </row>
    <row r="52" spans="1:13" x14ac:dyDescent="0.25">
      <c r="A52" s="17"/>
      <c r="B52" s="17"/>
      <c r="C52" s="17"/>
      <c r="D52" s="18"/>
      <c r="E52" s="17"/>
      <c r="H52" s="24" t="s">
        <v>125</v>
      </c>
      <c r="K52" s="16">
        <v>9550</v>
      </c>
      <c r="M52" s="16">
        <v>20269</v>
      </c>
    </row>
    <row r="53" spans="1:13" x14ac:dyDescent="0.25">
      <c r="H53" s="24" t="s">
        <v>126</v>
      </c>
      <c r="K53" s="16">
        <v>19087</v>
      </c>
      <c r="M53" s="16">
        <v>11200</v>
      </c>
    </row>
    <row r="54" spans="1:13" x14ac:dyDescent="0.25">
      <c r="H54" s="24" t="s">
        <v>137</v>
      </c>
      <c r="M54" s="16">
        <v>23724</v>
      </c>
    </row>
    <row r="55" spans="1:13" x14ac:dyDescent="0.25">
      <c r="H55" s="24" t="s">
        <v>127</v>
      </c>
      <c r="K55" s="16">
        <v>10672</v>
      </c>
      <c r="M55" s="16">
        <v>23655</v>
      </c>
    </row>
    <row r="56" spans="1:13" x14ac:dyDescent="0.25">
      <c r="H56" s="26" t="s">
        <v>79</v>
      </c>
      <c r="I56" s="26"/>
      <c r="J56" s="26"/>
      <c r="K56" s="16">
        <v>108639</v>
      </c>
      <c r="M56" s="16">
        <v>40018</v>
      </c>
    </row>
    <row r="57" spans="1:13" x14ac:dyDescent="0.25">
      <c r="H57" s="26" t="s">
        <v>110</v>
      </c>
      <c r="I57" s="26"/>
      <c r="J57" s="26"/>
      <c r="K57" s="16">
        <v>16746</v>
      </c>
      <c r="M57" s="16">
        <v>28912</v>
      </c>
    </row>
    <row r="58" spans="1:13" x14ac:dyDescent="0.25">
      <c r="H58" s="41" t="s">
        <v>80</v>
      </c>
      <c r="I58" s="41"/>
      <c r="J58" s="41"/>
      <c r="K58" s="51">
        <v>210580</v>
      </c>
      <c r="M58" s="16">
        <v>458090</v>
      </c>
    </row>
    <row r="59" spans="1:13" x14ac:dyDescent="0.25">
      <c r="H59" s="41" t="s">
        <v>128</v>
      </c>
      <c r="I59" s="41"/>
      <c r="J59" s="41"/>
      <c r="K59" s="16">
        <v>10282</v>
      </c>
      <c r="M59" s="16">
        <v>93562</v>
      </c>
    </row>
    <row r="60" spans="1:13" x14ac:dyDescent="0.25">
      <c r="H60" s="41" t="s">
        <v>111</v>
      </c>
      <c r="I60" s="41"/>
      <c r="J60" s="41"/>
      <c r="K60" s="16">
        <v>10507</v>
      </c>
    </row>
    <row r="61" spans="1:13" x14ac:dyDescent="0.25">
      <c r="H61" s="24" t="s">
        <v>129</v>
      </c>
      <c r="K61" s="16">
        <v>35401</v>
      </c>
      <c r="M61" s="16">
        <v>19200</v>
      </c>
    </row>
    <row r="62" spans="1:13" x14ac:dyDescent="0.25">
      <c r="H62" s="24" t="s">
        <v>81</v>
      </c>
      <c r="K62" s="16">
        <v>58313</v>
      </c>
      <c r="M62" s="16">
        <v>12551</v>
      </c>
    </row>
    <row r="63" spans="1:13" x14ac:dyDescent="0.25">
      <c r="H63" s="24" t="s">
        <v>82</v>
      </c>
      <c r="K63" s="51">
        <v>332890</v>
      </c>
      <c r="M63" s="16">
        <v>418761</v>
      </c>
    </row>
    <row r="64" spans="1:13" x14ac:dyDescent="0.25">
      <c r="H64" s="24" t="s">
        <v>112</v>
      </c>
      <c r="K64" s="16">
        <v>179913</v>
      </c>
      <c r="M64" s="16">
        <v>27380</v>
      </c>
    </row>
    <row r="65" spans="8:13" x14ac:dyDescent="0.25">
      <c r="H65" s="24" t="s">
        <v>113</v>
      </c>
      <c r="K65" s="16">
        <v>19701</v>
      </c>
      <c r="M65" s="16">
        <v>32445</v>
      </c>
    </row>
    <row r="66" spans="8:13" x14ac:dyDescent="0.25">
      <c r="H66" s="24" t="s">
        <v>130</v>
      </c>
      <c r="K66" s="54">
        <v>320418</v>
      </c>
      <c r="M66" s="16">
        <v>200384</v>
      </c>
    </row>
    <row r="67" spans="8:13" x14ac:dyDescent="0.25">
      <c r="H67" s="24" t="s">
        <v>113</v>
      </c>
      <c r="M67" s="16">
        <v>32445</v>
      </c>
    </row>
    <row r="68" spans="8:13" x14ac:dyDescent="0.25">
      <c r="H68" s="24" t="s">
        <v>138</v>
      </c>
      <c r="M68" s="16">
        <v>22155</v>
      </c>
    </row>
    <row r="69" spans="8:13" x14ac:dyDescent="0.25">
      <c r="H69" s="24" t="s">
        <v>114</v>
      </c>
      <c r="K69" s="16">
        <v>15217</v>
      </c>
      <c r="M69" s="16">
        <v>11900</v>
      </c>
    </row>
    <row r="70" spans="8:13" x14ac:dyDescent="0.25">
      <c r="H70" s="24" t="s">
        <v>83</v>
      </c>
      <c r="K70" s="16">
        <v>92922</v>
      </c>
      <c r="M70" s="16">
        <v>97883</v>
      </c>
    </row>
    <row r="71" spans="8:13" x14ac:dyDescent="0.25">
      <c r="H71" s="24" t="s">
        <v>131</v>
      </c>
      <c r="K71" s="16">
        <v>32997</v>
      </c>
      <c r="M71" s="16">
        <v>49617</v>
      </c>
    </row>
    <row r="72" spans="8:13" x14ac:dyDescent="0.25">
      <c r="H72" s="24" t="s">
        <v>84</v>
      </c>
      <c r="K72" s="16">
        <v>46607</v>
      </c>
      <c r="M72" s="16">
        <v>158365</v>
      </c>
    </row>
    <row r="73" spans="8:13" x14ac:dyDescent="0.25">
      <c r="H73" s="24" t="s">
        <v>85</v>
      </c>
      <c r="K73" s="54">
        <v>548392</v>
      </c>
      <c r="M73" s="16">
        <v>510477</v>
      </c>
    </row>
    <row r="74" spans="8:13" x14ac:dyDescent="0.25">
      <c r="H74" s="24" t="s">
        <v>139</v>
      </c>
      <c r="M74" s="16">
        <v>90743</v>
      </c>
    </row>
    <row r="75" spans="8:13" x14ac:dyDescent="0.25">
      <c r="H75" s="24" t="s">
        <v>132</v>
      </c>
      <c r="K75" s="16">
        <v>51184</v>
      </c>
      <c r="M75" s="16">
        <v>29980</v>
      </c>
    </row>
    <row r="76" spans="8:13" x14ac:dyDescent="0.25">
      <c r="H76" s="24" t="s">
        <v>115</v>
      </c>
      <c r="K76" s="16">
        <v>37609</v>
      </c>
      <c r="M76" s="16">
        <v>82986</v>
      </c>
    </row>
    <row r="77" spans="8:13" x14ac:dyDescent="0.25">
      <c r="H77" s="24" t="s">
        <v>140</v>
      </c>
      <c r="M77" s="16">
        <v>19199</v>
      </c>
    </row>
    <row r="78" spans="8:13" x14ac:dyDescent="0.25">
      <c r="H78" s="24" t="s">
        <v>141</v>
      </c>
      <c r="M78" s="16">
        <v>19524</v>
      </c>
    </row>
    <row r="79" spans="8:13" x14ac:dyDescent="0.25">
      <c r="H79" s="24" t="s">
        <v>142</v>
      </c>
      <c r="M79" s="16">
        <v>223023</v>
      </c>
    </row>
    <row r="80" spans="8:13" x14ac:dyDescent="0.25">
      <c r="H80" s="24" t="s">
        <v>116</v>
      </c>
      <c r="K80" s="16">
        <v>15596</v>
      </c>
      <c r="M80" s="16">
        <v>26337</v>
      </c>
    </row>
    <row r="81" spans="8:13" x14ac:dyDescent="0.25">
      <c r="H81" s="24" t="s">
        <v>143</v>
      </c>
      <c r="M81" s="16">
        <v>14974</v>
      </c>
    </row>
    <row r="82" spans="8:13" x14ac:dyDescent="0.25">
      <c r="H82" s="24" t="s">
        <v>86</v>
      </c>
      <c r="K82" s="16">
        <v>51464</v>
      </c>
    </row>
    <row r="83" spans="8:13" x14ac:dyDescent="0.25">
      <c r="H83" s="24" t="s">
        <v>87</v>
      </c>
      <c r="K83" s="53">
        <v>233965</v>
      </c>
      <c r="M83" s="16">
        <v>315538</v>
      </c>
    </row>
    <row r="84" spans="8:13" x14ac:dyDescent="0.25">
      <c r="H84" s="24" t="s">
        <v>88</v>
      </c>
      <c r="K84" s="16">
        <v>79295</v>
      </c>
      <c r="M84" s="16">
        <v>40139</v>
      </c>
    </row>
    <row r="85" spans="8:13" x14ac:dyDescent="0.25">
      <c r="H85" s="24" t="s">
        <v>89</v>
      </c>
      <c r="K85" s="16">
        <v>31029</v>
      </c>
      <c r="M85" s="16">
        <v>68231</v>
      </c>
    </row>
    <row r="86" spans="8:13" x14ac:dyDescent="0.25">
      <c r="H86" s="24" t="s">
        <v>90</v>
      </c>
      <c r="K86" s="16">
        <v>20731</v>
      </c>
      <c r="M86" s="16">
        <v>41235</v>
      </c>
    </row>
    <row r="87" spans="8:13" x14ac:dyDescent="0.25">
      <c r="H87" s="24" t="s">
        <v>91</v>
      </c>
      <c r="K87" s="16">
        <v>188678</v>
      </c>
      <c r="M87" s="16">
        <v>304680</v>
      </c>
    </row>
    <row r="88" spans="8:13" x14ac:dyDescent="0.25">
      <c r="H88" s="24" t="s">
        <v>92</v>
      </c>
      <c r="K88" s="16">
        <v>22223</v>
      </c>
      <c r="M88" s="16">
        <v>24224</v>
      </c>
    </row>
    <row r="89" spans="8:13" x14ac:dyDescent="0.25">
      <c r="H89" s="24" t="s">
        <v>93</v>
      </c>
      <c r="K89" s="16">
        <v>58199</v>
      </c>
      <c r="M89" s="16">
        <v>72805</v>
      </c>
    </row>
    <row r="90" spans="8:13" x14ac:dyDescent="0.25">
      <c r="H90" s="24" t="s">
        <v>144</v>
      </c>
      <c r="M90" s="16">
        <v>27685</v>
      </c>
    </row>
    <row r="91" spans="8:13" x14ac:dyDescent="0.25">
      <c r="H91" s="24" t="s">
        <v>117</v>
      </c>
      <c r="K91" s="16">
        <v>10000</v>
      </c>
    </row>
    <row r="92" spans="8:13" x14ac:dyDescent="0.25">
      <c r="H92" s="24" t="s">
        <v>94</v>
      </c>
      <c r="K92" s="16">
        <v>84276</v>
      </c>
      <c r="M92" s="16">
        <v>354282</v>
      </c>
    </row>
    <row r="93" spans="8:13" x14ac:dyDescent="0.25">
      <c r="H93" s="24" t="s">
        <v>95</v>
      </c>
      <c r="K93" s="16">
        <v>45144</v>
      </c>
      <c r="M93" s="16">
        <v>91210</v>
      </c>
    </row>
    <row r="94" spans="8:13" x14ac:dyDescent="0.25">
      <c r="H94" s="24" t="s">
        <v>96</v>
      </c>
      <c r="K94" s="16">
        <v>42017</v>
      </c>
      <c r="M94" s="16">
        <v>10604</v>
      </c>
    </row>
    <row r="95" spans="8:13" x14ac:dyDescent="0.25">
      <c r="H95" s="24" t="s">
        <v>118</v>
      </c>
      <c r="K95" s="16">
        <v>18587</v>
      </c>
      <c r="M95" s="16">
        <v>13019</v>
      </c>
    </row>
    <row r="96" spans="8:13" x14ac:dyDescent="0.25">
      <c r="H96" s="24" t="s">
        <v>145</v>
      </c>
      <c r="M96" s="16">
        <v>12034</v>
      </c>
    </row>
    <row r="97" spans="8:13" x14ac:dyDescent="0.25">
      <c r="H97" s="24" t="s">
        <v>146</v>
      </c>
      <c r="M97" s="16">
        <v>13310</v>
      </c>
    </row>
    <row r="98" spans="8:13" x14ac:dyDescent="0.25">
      <c r="H98" s="24" t="s">
        <v>147</v>
      </c>
      <c r="M98" s="16">
        <v>37000</v>
      </c>
    </row>
    <row r="99" spans="8:13" x14ac:dyDescent="0.25">
      <c r="H99" s="24" t="s">
        <v>119</v>
      </c>
      <c r="K99" s="16">
        <v>14410</v>
      </c>
    </row>
    <row r="100" spans="8:13" x14ac:dyDescent="0.25">
      <c r="H100" s="24" t="s">
        <v>97</v>
      </c>
      <c r="K100" s="16">
        <v>34650</v>
      </c>
    </row>
    <row r="101" spans="8:13" x14ac:dyDescent="0.25">
      <c r="H101" s="24" t="s">
        <v>148</v>
      </c>
      <c r="M101" s="16">
        <v>77220</v>
      </c>
    </row>
    <row r="102" spans="8:13" x14ac:dyDescent="0.25">
      <c r="H102" s="24" t="s">
        <v>98</v>
      </c>
      <c r="K102" s="16">
        <v>172093</v>
      </c>
    </row>
    <row r="103" spans="8:13" x14ac:dyDescent="0.25">
      <c r="H103" s="24" t="s">
        <v>133</v>
      </c>
      <c r="K103" s="16">
        <v>91064</v>
      </c>
      <c r="M103" s="16">
        <v>259561</v>
      </c>
    </row>
    <row r="104" spans="8:13" x14ac:dyDescent="0.25">
      <c r="H104" s="24" t="s">
        <v>149</v>
      </c>
      <c r="M104" s="16">
        <v>340059</v>
      </c>
    </row>
    <row r="105" spans="8:13" x14ac:dyDescent="0.25">
      <c r="H105" s="24" t="s">
        <v>99</v>
      </c>
      <c r="K105" s="16">
        <v>37250</v>
      </c>
      <c r="M105" s="16">
        <v>10304</v>
      </c>
    </row>
    <row r="106" spans="8:13" x14ac:dyDescent="0.25">
      <c r="H106" s="24" t="s">
        <v>150</v>
      </c>
      <c r="M106" s="16">
        <v>1008550</v>
      </c>
    </row>
    <row r="107" spans="8:13" x14ac:dyDescent="0.25">
      <c r="H107" s="24" t="s">
        <v>151</v>
      </c>
      <c r="M107" s="16">
        <v>14563</v>
      </c>
    </row>
    <row r="108" spans="8:13" x14ac:dyDescent="0.25">
      <c r="H108" s="24" t="s">
        <v>100</v>
      </c>
      <c r="K108" s="52">
        <v>684443</v>
      </c>
      <c r="M108" s="16">
        <v>1034695</v>
      </c>
    </row>
    <row r="109" spans="8:13" x14ac:dyDescent="0.25">
      <c r="H109" s="24" t="s">
        <v>152</v>
      </c>
      <c r="M109" s="16">
        <v>146865</v>
      </c>
    </row>
    <row r="110" spans="8:13" x14ac:dyDescent="0.25">
      <c r="H110" s="24" t="s">
        <v>101</v>
      </c>
      <c r="K110" s="16">
        <v>32944</v>
      </c>
    </row>
    <row r="111" spans="8:13" x14ac:dyDescent="0.25">
      <c r="H111" s="24" t="s">
        <v>102</v>
      </c>
      <c r="K111" s="16">
        <v>46129</v>
      </c>
      <c r="M111" s="16">
        <v>69044</v>
      </c>
    </row>
    <row r="112" spans="8:13" x14ac:dyDescent="0.25">
      <c r="H112" s="24" t="s">
        <v>103</v>
      </c>
      <c r="K112" s="16">
        <v>169550</v>
      </c>
      <c r="M112" s="16">
        <v>151147</v>
      </c>
    </row>
    <row r="113" spans="8:13" x14ac:dyDescent="0.25">
      <c r="H113" s="24" t="s">
        <v>104</v>
      </c>
      <c r="K113" s="16">
        <v>43216</v>
      </c>
    </row>
    <row r="114" spans="8:13" x14ac:dyDescent="0.25">
      <c r="H114" s="24" t="s">
        <v>105</v>
      </c>
      <c r="K114" s="16">
        <v>27459</v>
      </c>
      <c r="M114" s="16">
        <v>52622</v>
      </c>
    </row>
    <row r="115" spans="8:13" x14ac:dyDescent="0.25">
      <c r="H115" s="24" t="s">
        <v>153</v>
      </c>
      <c r="M115" s="16">
        <v>35989</v>
      </c>
    </row>
    <row r="116" spans="8:13" x14ac:dyDescent="0.25">
      <c r="H116" s="24" t="s">
        <v>106</v>
      </c>
      <c r="K116" s="16">
        <v>56828</v>
      </c>
    </row>
    <row r="117" spans="8:13" x14ac:dyDescent="0.25">
      <c r="H117" s="24" t="s">
        <v>67</v>
      </c>
      <c r="K117" s="50">
        <v>33000</v>
      </c>
    </row>
    <row r="118" spans="8:13" x14ac:dyDescent="0.25">
      <c r="H118" s="24" t="s">
        <v>134</v>
      </c>
      <c r="K118" s="50">
        <v>143000</v>
      </c>
      <c r="M118" s="16">
        <v>72000</v>
      </c>
    </row>
    <row r="119" spans="8:13" x14ac:dyDescent="0.25">
      <c r="H119" s="24" t="s">
        <v>120</v>
      </c>
      <c r="K119" s="50">
        <v>11287</v>
      </c>
    </row>
    <row r="120" spans="8:13" x14ac:dyDescent="0.25">
      <c r="H120" s="24" t="s">
        <v>68</v>
      </c>
      <c r="K120" s="50">
        <v>1676093</v>
      </c>
      <c r="M120" s="16">
        <v>1070000</v>
      </c>
    </row>
    <row r="121" spans="8:13" x14ac:dyDescent="0.25">
      <c r="H121" s="24" t="s">
        <v>135</v>
      </c>
      <c r="K121" s="50">
        <v>418000</v>
      </c>
      <c r="M121" s="16">
        <v>283000</v>
      </c>
    </row>
    <row r="122" spans="8:13" x14ac:dyDescent="0.25">
      <c r="H122" s="24" t="s">
        <v>121</v>
      </c>
      <c r="K122" s="50">
        <v>16287</v>
      </c>
      <c r="M122" s="16">
        <v>73000</v>
      </c>
    </row>
    <row r="123" spans="8:13" x14ac:dyDescent="0.25">
      <c r="H123" s="24" t="s">
        <v>69</v>
      </c>
      <c r="K123" s="50">
        <v>53000</v>
      </c>
    </row>
    <row r="124" spans="8:13" x14ac:dyDescent="0.25">
      <c r="H124" s="24" t="s">
        <v>122</v>
      </c>
      <c r="K124" s="16">
        <v>21589</v>
      </c>
    </row>
    <row r="125" spans="8:13" x14ac:dyDescent="0.25">
      <c r="H125" s="24" t="s">
        <v>70</v>
      </c>
      <c r="K125" s="50">
        <v>1443000</v>
      </c>
      <c r="M125" s="16">
        <v>757000</v>
      </c>
    </row>
    <row r="126" spans="8:13" x14ac:dyDescent="0.25">
      <c r="H126" s="24" t="s">
        <v>123</v>
      </c>
      <c r="K126" s="46">
        <f>11052459-10742184</f>
        <v>310275</v>
      </c>
      <c r="M126" s="46">
        <f>12310988-11945111</f>
        <v>365877</v>
      </c>
    </row>
    <row r="127" spans="8:13" x14ac:dyDescent="0.25">
      <c r="K127" s="16">
        <f>SUM(K38:K126)</f>
        <v>11052459</v>
      </c>
      <c r="M127" s="16">
        <f>SUM(M38:M126)</f>
        <v>12310988</v>
      </c>
    </row>
    <row r="129" spans="11:13" x14ac:dyDescent="0.25">
      <c r="K129" s="16">
        <f>K35+K127</f>
        <v>10531891</v>
      </c>
      <c r="M129" s="16">
        <f>M35+M127</f>
        <v>-26837768</v>
      </c>
    </row>
  </sheetData>
  <printOptions gridLines="1"/>
  <pageMargins left="0.7" right="0.7" top="0.75" bottom="0.75" header="0.3" footer="0.3"/>
  <pageSetup scale="95" orientation="landscape" verticalDpi="1200" r:id="rId1"/>
  <headerFooter>
    <oddFooter>&amp;C&amp;Z&amp;F</oddFooter>
  </headerFooter>
  <rowBreaks count="1" manualBreakCount="1">
    <brk id="34" max="16383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9"/>
  <sheetViews>
    <sheetView zoomScaleNormal="100" workbookViewId="0">
      <selection sqref="A1:XFD1048576"/>
    </sheetView>
  </sheetViews>
  <sheetFormatPr defaultColWidth="8.85546875" defaultRowHeight="15.75" x14ac:dyDescent="0.25"/>
  <cols>
    <col min="1" max="1" width="53.5703125" style="24" customWidth="1"/>
    <col min="2" max="2" width="16.42578125" style="24" bestFit="1" customWidth="1"/>
    <col min="3" max="3" width="8.85546875" style="24"/>
    <col min="4" max="4" width="17.85546875" style="12" customWidth="1"/>
    <col min="5" max="5" width="2.85546875" style="24" customWidth="1"/>
    <col min="6" max="6" width="25.42578125" style="24" customWidth="1"/>
    <col min="7" max="7" width="8.85546875" style="24"/>
    <col min="8" max="8" width="27.28515625" style="24" customWidth="1"/>
    <col min="9" max="9" width="13.85546875" style="24" customWidth="1"/>
    <col min="10" max="10" width="6.140625" style="24" customWidth="1"/>
    <col min="11" max="11" width="17" style="16" customWidth="1"/>
    <col min="12" max="12" width="8.85546875" style="24"/>
    <col min="13" max="13" width="17.28515625" style="16" customWidth="1"/>
    <col min="14" max="14" width="9.5703125" style="24" bestFit="1" customWidth="1"/>
    <col min="15" max="16384" width="8.85546875" style="24"/>
  </cols>
  <sheetData>
    <row r="1" spans="1:13" ht="18.75" x14ac:dyDescent="0.3">
      <c r="A1" s="27" t="s">
        <v>210</v>
      </c>
    </row>
    <row r="2" spans="1:13" ht="18.75" x14ac:dyDescent="0.3">
      <c r="A2" s="27" t="s">
        <v>29</v>
      </c>
    </row>
    <row r="3" spans="1:13" x14ac:dyDescent="0.25">
      <c r="A3" s="68" t="s">
        <v>207</v>
      </c>
    </row>
    <row r="5" spans="1:13" x14ac:dyDescent="0.25">
      <c r="A5" s="24" t="s">
        <v>180</v>
      </c>
      <c r="D5" s="25">
        <v>80288983</v>
      </c>
    </row>
    <row r="7" spans="1:13" x14ac:dyDescent="0.25">
      <c r="A7" s="24" t="s">
        <v>182</v>
      </c>
      <c r="D7" s="14">
        <f>+'July Update'!B26</f>
        <v>3283816.599999994</v>
      </c>
    </row>
    <row r="8" spans="1:13" x14ac:dyDescent="0.25">
      <c r="A8" s="24" t="s">
        <v>181</v>
      </c>
      <c r="D8" s="14"/>
    </row>
    <row r="10" spans="1:13" x14ac:dyDescent="0.25">
      <c r="A10" s="24" t="s">
        <v>183</v>
      </c>
      <c r="D10" s="14">
        <f>SUM(D5:D8)</f>
        <v>83572799.599999994</v>
      </c>
    </row>
    <row r="11" spans="1:13" x14ac:dyDescent="0.25">
      <c r="D11" s="25"/>
    </row>
    <row r="12" spans="1:13" x14ac:dyDescent="0.25">
      <c r="A12" s="9" t="s">
        <v>6</v>
      </c>
      <c r="D12" s="25"/>
    </row>
    <row r="13" spans="1:13" x14ac:dyDescent="0.25">
      <c r="A13" s="24" t="s">
        <v>203</v>
      </c>
      <c r="B13" s="25">
        <f>62610+153114</f>
        <v>215724</v>
      </c>
      <c r="D13" s="25"/>
    </row>
    <row r="14" spans="1:13" x14ac:dyDescent="0.25">
      <c r="A14" s="24" t="s">
        <v>184</v>
      </c>
      <c r="B14" s="26">
        <v>225199</v>
      </c>
      <c r="D14" s="25"/>
      <c r="I14" s="24">
        <v>2016</v>
      </c>
      <c r="K14" s="49">
        <v>2015</v>
      </c>
      <c r="M14" s="49">
        <v>2014</v>
      </c>
    </row>
    <row r="15" spans="1:13" x14ac:dyDescent="0.25">
      <c r="B15" s="26"/>
      <c r="D15" s="25"/>
      <c r="I15" s="24" t="s">
        <v>173</v>
      </c>
    </row>
    <row r="16" spans="1:13" x14ac:dyDescent="0.25">
      <c r="A16" s="9" t="s">
        <v>7</v>
      </c>
      <c r="B16" s="26"/>
      <c r="D16" s="25"/>
      <c r="H16" s="24" t="s">
        <v>66</v>
      </c>
    </row>
    <row r="17" spans="1:13" x14ac:dyDescent="0.25">
      <c r="A17" s="24" t="s">
        <v>30</v>
      </c>
      <c r="D17" s="25"/>
    </row>
    <row r="18" spans="1:13" x14ac:dyDescent="0.25">
      <c r="A18" s="24" t="s">
        <v>202</v>
      </c>
      <c r="B18" s="26">
        <v>14653933</v>
      </c>
      <c r="D18" s="25"/>
      <c r="H18" s="47" t="s">
        <v>56</v>
      </c>
      <c r="I18" s="47"/>
      <c r="J18" s="47"/>
    </row>
    <row r="19" spans="1:13" x14ac:dyDescent="0.25">
      <c r="B19" s="26"/>
      <c r="D19" s="25"/>
      <c r="H19" s="24" t="s">
        <v>57</v>
      </c>
      <c r="K19" s="16">
        <v>2265388</v>
      </c>
      <c r="M19" s="16">
        <v>2896367</v>
      </c>
    </row>
    <row r="20" spans="1:13" x14ac:dyDescent="0.25">
      <c r="A20" s="24" t="s">
        <v>47</v>
      </c>
      <c r="B20" s="26">
        <v>2349050</v>
      </c>
      <c r="D20" s="25"/>
      <c r="H20" s="24" t="s">
        <v>59</v>
      </c>
      <c r="K20" s="16">
        <v>329927</v>
      </c>
      <c r="M20" s="16">
        <v>169355</v>
      </c>
    </row>
    <row r="21" spans="1:13" x14ac:dyDescent="0.25">
      <c r="B21" s="26"/>
      <c r="D21" s="25"/>
      <c r="H21" s="24" t="s">
        <v>58</v>
      </c>
      <c r="K21" s="16">
        <v>6232064</v>
      </c>
      <c r="M21" s="16">
        <v>-23377</v>
      </c>
    </row>
    <row r="22" spans="1:13" x14ac:dyDescent="0.25">
      <c r="A22" s="9" t="s">
        <v>8</v>
      </c>
      <c r="B22" s="25"/>
      <c r="D22" s="25"/>
      <c r="H22" s="24" t="s">
        <v>60</v>
      </c>
      <c r="K22" s="16">
        <v>-10598787</v>
      </c>
      <c r="M22" s="16">
        <v>-42565463</v>
      </c>
    </row>
    <row r="23" spans="1:13" x14ac:dyDescent="0.25">
      <c r="A23" s="24" t="s">
        <v>208</v>
      </c>
      <c r="B23" s="25">
        <v>2532100</v>
      </c>
      <c r="D23" s="25"/>
    </row>
    <row r="24" spans="1:13" x14ac:dyDescent="0.25">
      <c r="A24" s="24" t="s">
        <v>209</v>
      </c>
      <c r="B24" s="26">
        <v>2000000</v>
      </c>
      <c r="D24" s="25"/>
    </row>
    <row r="25" spans="1:13" x14ac:dyDescent="0.25">
      <c r="A25" s="24" t="s">
        <v>165</v>
      </c>
      <c r="B25" s="39">
        <v>0</v>
      </c>
      <c r="D25" s="25"/>
      <c r="H25" s="24" t="s">
        <v>61</v>
      </c>
      <c r="K25" s="16">
        <v>562160</v>
      </c>
      <c r="M25" s="16">
        <v>121417</v>
      </c>
    </row>
    <row r="26" spans="1:13" x14ac:dyDescent="0.25">
      <c r="B26" s="25"/>
      <c r="D26" s="25"/>
      <c r="H26" s="24" t="s">
        <v>62</v>
      </c>
      <c r="K26" s="16">
        <f>25269+300430+62812+427201+-203747+65115</f>
        <v>677080</v>
      </c>
      <c r="M26" s="16">
        <v>-443881</v>
      </c>
    </row>
    <row r="27" spans="1:13" x14ac:dyDescent="0.25">
      <c r="A27" s="9" t="s">
        <v>9</v>
      </c>
      <c r="B27" s="25">
        <f>SUM(B13:B26)</f>
        <v>21976006</v>
      </c>
      <c r="C27" s="11" t="s">
        <v>12</v>
      </c>
      <c r="D27" s="8">
        <f>D10-B27</f>
        <v>61596793.599999994</v>
      </c>
      <c r="H27" s="24" t="s">
        <v>154</v>
      </c>
      <c r="M27" s="16">
        <v>89755</v>
      </c>
    </row>
    <row r="28" spans="1:13" x14ac:dyDescent="0.25">
      <c r="B28" s="25"/>
      <c r="D28" s="25"/>
      <c r="H28" s="24" t="s">
        <v>155</v>
      </c>
      <c r="M28" s="16">
        <v>92523</v>
      </c>
    </row>
    <row r="29" spans="1:13" x14ac:dyDescent="0.25">
      <c r="A29" s="24" t="s">
        <v>0</v>
      </c>
      <c r="H29" s="24" t="s">
        <v>156</v>
      </c>
      <c r="M29" s="16">
        <v>139448</v>
      </c>
    </row>
    <row r="30" spans="1:13" x14ac:dyDescent="0.25">
      <c r="A30" s="24" t="s">
        <v>205</v>
      </c>
      <c r="D30" s="40">
        <f>assignments!E23</f>
        <v>11772926</v>
      </c>
      <c r="H30" s="24" t="s">
        <v>157</v>
      </c>
      <c r="M30" s="16">
        <v>56849</v>
      </c>
    </row>
    <row r="31" spans="1:13" x14ac:dyDescent="0.25">
      <c r="F31" s="24" t="s">
        <v>204</v>
      </c>
      <c r="H31" s="24" t="s">
        <v>158</v>
      </c>
      <c r="M31" s="16">
        <v>62502</v>
      </c>
    </row>
    <row r="32" spans="1:13" x14ac:dyDescent="0.25">
      <c r="A32" s="24" t="s">
        <v>13</v>
      </c>
      <c r="D32" s="10">
        <f>F32*0.15</f>
        <v>37049419.049999997</v>
      </c>
      <c r="F32" s="26">
        <v>246996127</v>
      </c>
      <c r="H32" s="24" t="s">
        <v>159</v>
      </c>
      <c r="M32" s="16">
        <v>185780</v>
      </c>
    </row>
    <row r="34" spans="1:13" ht="16.5" thickBot="1" x14ac:dyDescent="0.3">
      <c r="A34" s="24" t="s">
        <v>15</v>
      </c>
      <c r="B34" s="25"/>
      <c r="D34" s="13">
        <f>D27-D30-D32</f>
        <v>12774448.549999997</v>
      </c>
      <c r="H34" s="24" t="s">
        <v>63</v>
      </c>
      <c r="K34" s="46">
        <v>11600</v>
      </c>
      <c r="M34" s="46">
        <f>39218725-39148756</f>
        <v>69969</v>
      </c>
    </row>
    <row r="35" spans="1:13" ht="16.5" thickTop="1" x14ac:dyDescent="0.25">
      <c r="F35" s="17"/>
      <c r="K35" s="16">
        <f>SUM(K19:K34)</f>
        <v>-520568</v>
      </c>
      <c r="M35" s="16">
        <f>SUM(M19:M34)</f>
        <v>-39148756</v>
      </c>
    </row>
    <row r="36" spans="1:13" x14ac:dyDescent="0.25">
      <c r="A36" s="67" t="s">
        <v>206</v>
      </c>
      <c r="F36" s="17"/>
    </row>
    <row r="37" spans="1:13" x14ac:dyDescent="0.25">
      <c r="A37" s="24" t="s">
        <v>50</v>
      </c>
      <c r="D37" s="45">
        <f>+D7</f>
        <v>3283816.599999994</v>
      </c>
      <c r="H37" s="48" t="s">
        <v>64</v>
      </c>
      <c r="I37" s="48"/>
      <c r="J37" s="48"/>
    </row>
    <row r="38" spans="1:13" x14ac:dyDescent="0.25">
      <c r="A38" s="24" t="s">
        <v>169</v>
      </c>
      <c r="C38" s="24" t="s">
        <v>52</v>
      </c>
      <c r="D38" s="57">
        <f>+Comparisons!D44</f>
        <v>-1854498</v>
      </c>
      <c r="H38" s="24" t="s">
        <v>65</v>
      </c>
      <c r="K38" s="16">
        <v>1804694</v>
      </c>
      <c r="M38" s="16">
        <v>1815396</v>
      </c>
    </row>
    <row r="39" spans="1:13" x14ac:dyDescent="0.25">
      <c r="A39" s="24" t="s">
        <v>177</v>
      </c>
      <c r="C39" s="24" t="s">
        <v>52</v>
      </c>
      <c r="D39" s="63">
        <f>+Comparisons!D45</f>
        <v>-4476965</v>
      </c>
      <c r="E39" s="17"/>
      <c r="H39" s="24" t="s">
        <v>71</v>
      </c>
      <c r="K39" s="16">
        <v>53899</v>
      </c>
      <c r="M39" s="16">
        <v>21439</v>
      </c>
    </row>
    <row r="40" spans="1:13" x14ac:dyDescent="0.25">
      <c r="A40" s="24" t="s">
        <v>51</v>
      </c>
      <c r="B40" s="17" t="s">
        <v>160</v>
      </c>
      <c r="C40" s="17"/>
      <c r="D40" s="63">
        <f>+Comparisons!D46</f>
        <v>-2637020.75</v>
      </c>
      <c r="E40" s="17"/>
      <c r="H40" s="24" t="s">
        <v>72</v>
      </c>
      <c r="K40" s="16">
        <v>95471</v>
      </c>
    </row>
    <row r="41" spans="1:13" x14ac:dyDescent="0.25">
      <c r="A41" s="24" t="s">
        <v>171</v>
      </c>
      <c r="B41" s="17"/>
      <c r="C41" s="17" t="s">
        <v>52</v>
      </c>
      <c r="D41" s="63">
        <f>+Comparisons!D47</f>
        <v>15306394</v>
      </c>
      <c r="E41" s="17"/>
      <c r="H41" s="24" t="s">
        <v>136</v>
      </c>
      <c r="M41" s="16">
        <v>22881</v>
      </c>
    </row>
    <row r="42" spans="1:13" x14ac:dyDescent="0.25">
      <c r="A42" s="17"/>
      <c r="B42" s="21"/>
      <c r="C42" s="17"/>
      <c r="D42" s="64"/>
      <c r="E42" s="17"/>
      <c r="H42" s="24" t="s">
        <v>73</v>
      </c>
      <c r="K42" s="16">
        <v>19455</v>
      </c>
      <c r="M42" s="16">
        <v>18868</v>
      </c>
    </row>
    <row r="43" spans="1:13" ht="16.5" thickBot="1" x14ac:dyDescent="0.3">
      <c r="A43" s="17"/>
      <c r="B43" s="20"/>
      <c r="C43" s="17"/>
      <c r="D43" s="65">
        <f>SUM(D37:D42)</f>
        <v>9621726.849999994</v>
      </c>
      <c r="E43" s="17"/>
      <c r="H43" s="24" t="s">
        <v>74</v>
      </c>
      <c r="K43" s="16">
        <v>23049</v>
      </c>
    </row>
    <row r="44" spans="1:13" ht="16.5" thickTop="1" x14ac:dyDescent="0.25">
      <c r="A44" s="17"/>
      <c r="B44" s="17"/>
      <c r="C44" s="17"/>
      <c r="D44" s="64"/>
      <c r="E44" s="17"/>
      <c r="H44" s="24" t="s">
        <v>107</v>
      </c>
      <c r="K44" s="16">
        <v>18907</v>
      </c>
      <c r="M44" s="16">
        <v>50536</v>
      </c>
    </row>
    <row r="45" spans="1:13" x14ac:dyDescent="0.25">
      <c r="A45" s="17"/>
      <c r="B45" s="17"/>
      <c r="C45" s="17"/>
      <c r="D45" s="39"/>
      <c r="E45" s="17"/>
      <c r="H45" s="24" t="s">
        <v>108</v>
      </c>
      <c r="K45" s="16">
        <v>17809</v>
      </c>
      <c r="M45" s="16">
        <v>67277</v>
      </c>
    </row>
    <row r="46" spans="1:13" x14ac:dyDescent="0.25">
      <c r="A46" s="17"/>
      <c r="B46" s="17"/>
      <c r="C46" s="17"/>
      <c r="D46" s="64"/>
      <c r="E46" s="17"/>
      <c r="H46" s="24" t="s">
        <v>75</v>
      </c>
      <c r="K46" s="16">
        <v>32744</v>
      </c>
    </row>
    <row r="47" spans="1:13" x14ac:dyDescent="0.25">
      <c r="A47" s="17" t="s">
        <v>55</v>
      </c>
      <c r="B47" s="17"/>
      <c r="C47" s="17"/>
      <c r="D47" s="66">
        <f>D43+D45</f>
        <v>9621726.849999994</v>
      </c>
      <c r="E47" s="17"/>
      <c r="H47" s="24" t="s">
        <v>109</v>
      </c>
      <c r="K47" s="16">
        <v>20005</v>
      </c>
      <c r="M47" s="16">
        <v>24655</v>
      </c>
    </row>
    <row r="48" spans="1:13" x14ac:dyDescent="0.25">
      <c r="A48" s="17"/>
      <c r="B48" s="17"/>
      <c r="C48" s="17"/>
      <c r="D48" s="23"/>
      <c r="E48" s="17"/>
      <c r="H48" s="26" t="s">
        <v>76</v>
      </c>
      <c r="I48" s="26"/>
      <c r="J48" s="26"/>
      <c r="K48" s="16">
        <v>58308</v>
      </c>
      <c r="M48" s="16">
        <v>85873</v>
      </c>
    </row>
    <row r="49" spans="1:13" x14ac:dyDescent="0.25">
      <c r="A49" s="17"/>
      <c r="B49" s="17"/>
      <c r="C49" s="17"/>
      <c r="D49" s="18"/>
      <c r="E49" s="17"/>
      <c r="H49" s="24" t="s">
        <v>124</v>
      </c>
      <c r="K49" s="16">
        <v>11778</v>
      </c>
    </row>
    <row r="50" spans="1:13" x14ac:dyDescent="0.25">
      <c r="A50" s="17"/>
      <c r="B50" s="17"/>
      <c r="C50" s="17"/>
      <c r="D50" s="18"/>
      <c r="E50" s="17"/>
      <c r="H50" s="26" t="s">
        <v>77</v>
      </c>
      <c r="I50" s="26"/>
      <c r="J50" s="26"/>
      <c r="K50" s="16">
        <v>43729</v>
      </c>
      <c r="M50" s="16">
        <v>40421</v>
      </c>
    </row>
    <row r="51" spans="1:13" x14ac:dyDescent="0.25">
      <c r="A51" s="17"/>
      <c r="B51" s="17"/>
      <c r="C51" s="17"/>
      <c r="D51" s="18"/>
      <c r="E51" s="17"/>
      <c r="H51" s="26" t="s">
        <v>78</v>
      </c>
      <c r="I51" s="26"/>
      <c r="J51" s="26"/>
      <c r="K51" s="51">
        <v>248213</v>
      </c>
      <c r="M51" s="16">
        <v>116391</v>
      </c>
    </row>
    <row r="52" spans="1:13" x14ac:dyDescent="0.25">
      <c r="A52" s="17"/>
      <c r="B52" s="17"/>
      <c r="C52" s="17"/>
      <c r="D52" s="18"/>
      <c r="E52" s="17"/>
      <c r="H52" s="24" t="s">
        <v>125</v>
      </c>
      <c r="K52" s="16">
        <v>9550</v>
      </c>
      <c r="M52" s="16">
        <v>20269</v>
      </c>
    </row>
    <row r="53" spans="1:13" x14ac:dyDescent="0.25">
      <c r="H53" s="24" t="s">
        <v>126</v>
      </c>
      <c r="K53" s="16">
        <v>19087</v>
      </c>
      <c r="M53" s="16">
        <v>11200</v>
      </c>
    </row>
    <row r="54" spans="1:13" x14ac:dyDescent="0.25">
      <c r="H54" s="24" t="s">
        <v>137</v>
      </c>
      <c r="M54" s="16">
        <v>23724</v>
      </c>
    </row>
    <row r="55" spans="1:13" x14ac:dyDescent="0.25">
      <c r="H55" s="24" t="s">
        <v>127</v>
      </c>
      <c r="K55" s="16">
        <v>10672</v>
      </c>
      <c r="M55" s="16">
        <v>23655</v>
      </c>
    </row>
    <row r="56" spans="1:13" x14ac:dyDescent="0.25">
      <c r="H56" s="26" t="s">
        <v>79</v>
      </c>
      <c r="I56" s="26"/>
      <c r="J56" s="26"/>
      <c r="K56" s="16">
        <v>108639</v>
      </c>
      <c r="M56" s="16">
        <v>40018</v>
      </c>
    </row>
    <row r="57" spans="1:13" x14ac:dyDescent="0.25">
      <c r="H57" s="26" t="s">
        <v>110</v>
      </c>
      <c r="I57" s="26"/>
      <c r="J57" s="26"/>
      <c r="K57" s="16">
        <v>16746</v>
      </c>
      <c r="M57" s="16">
        <v>28912</v>
      </c>
    </row>
    <row r="58" spans="1:13" x14ac:dyDescent="0.25">
      <c r="H58" s="41" t="s">
        <v>80</v>
      </c>
      <c r="I58" s="41"/>
      <c r="J58" s="41"/>
      <c r="K58" s="51">
        <v>210580</v>
      </c>
      <c r="M58" s="16">
        <v>458090</v>
      </c>
    </row>
    <row r="59" spans="1:13" x14ac:dyDescent="0.25">
      <c r="H59" s="41" t="s">
        <v>128</v>
      </c>
      <c r="I59" s="41"/>
      <c r="J59" s="41"/>
      <c r="K59" s="16">
        <v>10282</v>
      </c>
      <c r="M59" s="16">
        <v>93562</v>
      </c>
    </row>
    <row r="60" spans="1:13" x14ac:dyDescent="0.25">
      <c r="H60" s="41" t="s">
        <v>111</v>
      </c>
      <c r="I60" s="41"/>
      <c r="J60" s="41"/>
      <c r="K60" s="16">
        <v>10507</v>
      </c>
    </row>
    <row r="61" spans="1:13" x14ac:dyDescent="0.25">
      <c r="H61" s="24" t="s">
        <v>129</v>
      </c>
      <c r="K61" s="16">
        <v>35401</v>
      </c>
      <c r="M61" s="16">
        <v>19200</v>
      </c>
    </row>
    <row r="62" spans="1:13" x14ac:dyDescent="0.25">
      <c r="H62" s="24" t="s">
        <v>81</v>
      </c>
      <c r="K62" s="16">
        <v>58313</v>
      </c>
      <c r="M62" s="16">
        <v>12551</v>
      </c>
    </row>
    <row r="63" spans="1:13" x14ac:dyDescent="0.25">
      <c r="H63" s="24" t="s">
        <v>82</v>
      </c>
      <c r="K63" s="51">
        <v>332890</v>
      </c>
      <c r="M63" s="16">
        <v>418761</v>
      </c>
    </row>
    <row r="64" spans="1:13" x14ac:dyDescent="0.25">
      <c r="H64" s="24" t="s">
        <v>112</v>
      </c>
      <c r="K64" s="16">
        <v>179913</v>
      </c>
      <c r="M64" s="16">
        <v>27380</v>
      </c>
    </row>
    <row r="65" spans="8:13" x14ac:dyDescent="0.25">
      <c r="H65" s="24" t="s">
        <v>113</v>
      </c>
      <c r="K65" s="16">
        <v>19701</v>
      </c>
      <c r="M65" s="16">
        <v>32445</v>
      </c>
    </row>
    <row r="66" spans="8:13" x14ac:dyDescent="0.25">
      <c r="H66" s="24" t="s">
        <v>130</v>
      </c>
      <c r="K66" s="54">
        <v>320418</v>
      </c>
      <c r="M66" s="16">
        <v>200384</v>
      </c>
    </row>
    <row r="67" spans="8:13" x14ac:dyDescent="0.25">
      <c r="H67" s="24" t="s">
        <v>113</v>
      </c>
      <c r="M67" s="16">
        <v>32445</v>
      </c>
    </row>
    <row r="68" spans="8:13" x14ac:dyDescent="0.25">
      <c r="H68" s="24" t="s">
        <v>138</v>
      </c>
      <c r="M68" s="16">
        <v>22155</v>
      </c>
    </row>
    <row r="69" spans="8:13" x14ac:dyDescent="0.25">
      <c r="H69" s="24" t="s">
        <v>114</v>
      </c>
      <c r="K69" s="16">
        <v>15217</v>
      </c>
      <c r="M69" s="16">
        <v>11900</v>
      </c>
    </row>
    <row r="70" spans="8:13" x14ac:dyDescent="0.25">
      <c r="H70" s="24" t="s">
        <v>83</v>
      </c>
      <c r="K70" s="16">
        <v>92922</v>
      </c>
      <c r="M70" s="16">
        <v>97883</v>
      </c>
    </row>
    <row r="71" spans="8:13" x14ac:dyDescent="0.25">
      <c r="H71" s="24" t="s">
        <v>131</v>
      </c>
      <c r="K71" s="16">
        <v>32997</v>
      </c>
      <c r="M71" s="16">
        <v>49617</v>
      </c>
    </row>
    <row r="72" spans="8:13" x14ac:dyDescent="0.25">
      <c r="H72" s="24" t="s">
        <v>84</v>
      </c>
      <c r="K72" s="16">
        <v>46607</v>
      </c>
      <c r="M72" s="16">
        <v>158365</v>
      </c>
    </row>
    <row r="73" spans="8:13" x14ac:dyDescent="0.25">
      <c r="H73" s="24" t="s">
        <v>85</v>
      </c>
      <c r="K73" s="54">
        <v>548392</v>
      </c>
      <c r="M73" s="16">
        <v>510477</v>
      </c>
    </row>
    <row r="74" spans="8:13" x14ac:dyDescent="0.25">
      <c r="H74" s="24" t="s">
        <v>139</v>
      </c>
      <c r="M74" s="16">
        <v>90743</v>
      </c>
    </row>
    <row r="75" spans="8:13" x14ac:dyDescent="0.25">
      <c r="H75" s="24" t="s">
        <v>132</v>
      </c>
      <c r="K75" s="16">
        <v>51184</v>
      </c>
      <c r="M75" s="16">
        <v>29980</v>
      </c>
    </row>
    <row r="76" spans="8:13" x14ac:dyDescent="0.25">
      <c r="H76" s="24" t="s">
        <v>115</v>
      </c>
      <c r="K76" s="16">
        <v>37609</v>
      </c>
      <c r="M76" s="16">
        <v>82986</v>
      </c>
    </row>
    <row r="77" spans="8:13" x14ac:dyDescent="0.25">
      <c r="H77" s="24" t="s">
        <v>140</v>
      </c>
      <c r="M77" s="16">
        <v>19199</v>
      </c>
    </row>
    <row r="78" spans="8:13" x14ac:dyDescent="0.25">
      <c r="H78" s="24" t="s">
        <v>141</v>
      </c>
      <c r="M78" s="16">
        <v>19524</v>
      </c>
    </row>
    <row r="79" spans="8:13" x14ac:dyDescent="0.25">
      <c r="H79" s="24" t="s">
        <v>142</v>
      </c>
      <c r="M79" s="16">
        <v>223023</v>
      </c>
    </row>
    <row r="80" spans="8:13" x14ac:dyDescent="0.25">
      <c r="H80" s="24" t="s">
        <v>116</v>
      </c>
      <c r="K80" s="16">
        <v>15596</v>
      </c>
      <c r="M80" s="16">
        <v>26337</v>
      </c>
    </row>
    <row r="81" spans="8:13" x14ac:dyDescent="0.25">
      <c r="H81" s="24" t="s">
        <v>143</v>
      </c>
      <c r="M81" s="16">
        <v>14974</v>
      </c>
    </row>
    <row r="82" spans="8:13" x14ac:dyDescent="0.25">
      <c r="H82" s="24" t="s">
        <v>86</v>
      </c>
      <c r="K82" s="16">
        <v>51464</v>
      </c>
    </row>
    <row r="83" spans="8:13" x14ac:dyDescent="0.25">
      <c r="H83" s="24" t="s">
        <v>87</v>
      </c>
      <c r="K83" s="53">
        <v>233965</v>
      </c>
      <c r="M83" s="16">
        <v>315538</v>
      </c>
    </row>
    <row r="84" spans="8:13" x14ac:dyDescent="0.25">
      <c r="H84" s="24" t="s">
        <v>88</v>
      </c>
      <c r="K84" s="16">
        <v>79295</v>
      </c>
      <c r="M84" s="16">
        <v>40139</v>
      </c>
    </row>
    <row r="85" spans="8:13" x14ac:dyDescent="0.25">
      <c r="H85" s="24" t="s">
        <v>89</v>
      </c>
      <c r="K85" s="16">
        <v>31029</v>
      </c>
      <c r="M85" s="16">
        <v>68231</v>
      </c>
    </row>
    <row r="86" spans="8:13" x14ac:dyDescent="0.25">
      <c r="H86" s="24" t="s">
        <v>90</v>
      </c>
      <c r="K86" s="16">
        <v>20731</v>
      </c>
      <c r="M86" s="16">
        <v>41235</v>
      </c>
    </row>
    <row r="87" spans="8:13" x14ac:dyDescent="0.25">
      <c r="H87" s="24" t="s">
        <v>91</v>
      </c>
      <c r="K87" s="16">
        <v>188678</v>
      </c>
      <c r="M87" s="16">
        <v>304680</v>
      </c>
    </row>
    <row r="88" spans="8:13" x14ac:dyDescent="0.25">
      <c r="H88" s="24" t="s">
        <v>92</v>
      </c>
      <c r="K88" s="16">
        <v>22223</v>
      </c>
      <c r="M88" s="16">
        <v>24224</v>
      </c>
    </row>
    <row r="89" spans="8:13" x14ac:dyDescent="0.25">
      <c r="H89" s="24" t="s">
        <v>93</v>
      </c>
      <c r="K89" s="16">
        <v>58199</v>
      </c>
      <c r="M89" s="16">
        <v>72805</v>
      </c>
    </row>
    <row r="90" spans="8:13" x14ac:dyDescent="0.25">
      <c r="H90" s="24" t="s">
        <v>144</v>
      </c>
      <c r="M90" s="16">
        <v>27685</v>
      </c>
    </row>
    <row r="91" spans="8:13" x14ac:dyDescent="0.25">
      <c r="H91" s="24" t="s">
        <v>117</v>
      </c>
      <c r="K91" s="16">
        <v>10000</v>
      </c>
    </row>
    <row r="92" spans="8:13" x14ac:dyDescent="0.25">
      <c r="H92" s="24" t="s">
        <v>94</v>
      </c>
      <c r="K92" s="16">
        <v>84276</v>
      </c>
      <c r="M92" s="16">
        <v>354282</v>
      </c>
    </row>
    <row r="93" spans="8:13" x14ac:dyDescent="0.25">
      <c r="H93" s="24" t="s">
        <v>95</v>
      </c>
      <c r="K93" s="16">
        <v>45144</v>
      </c>
      <c r="M93" s="16">
        <v>91210</v>
      </c>
    </row>
    <row r="94" spans="8:13" x14ac:dyDescent="0.25">
      <c r="H94" s="24" t="s">
        <v>96</v>
      </c>
      <c r="K94" s="16">
        <v>42017</v>
      </c>
      <c r="M94" s="16">
        <v>10604</v>
      </c>
    </row>
    <row r="95" spans="8:13" x14ac:dyDescent="0.25">
      <c r="H95" s="24" t="s">
        <v>118</v>
      </c>
      <c r="K95" s="16">
        <v>18587</v>
      </c>
      <c r="M95" s="16">
        <v>13019</v>
      </c>
    </row>
    <row r="96" spans="8:13" x14ac:dyDescent="0.25">
      <c r="H96" s="24" t="s">
        <v>145</v>
      </c>
      <c r="M96" s="16">
        <v>12034</v>
      </c>
    </row>
    <row r="97" spans="8:13" x14ac:dyDescent="0.25">
      <c r="H97" s="24" t="s">
        <v>146</v>
      </c>
      <c r="M97" s="16">
        <v>13310</v>
      </c>
    </row>
    <row r="98" spans="8:13" x14ac:dyDescent="0.25">
      <c r="H98" s="24" t="s">
        <v>147</v>
      </c>
      <c r="M98" s="16">
        <v>37000</v>
      </c>
    </row>
    <row r="99" spans="8:13" x14ac:dyDescent="0.25">
      <c r="H99" s="24" t="s">
        <v>119</v>
      </c>
      <c r="K99" s="16">
        <v>14410</v>
      </c>
    </row>
    <row r="100" spans="8:13" x14ac:dyDescent="0.25">
      <c r="H100" s="24" t="s">
        <v>97</v>
      </c>
      <c r="K100" s="16">
        <v>34650</v>
      </c>
    </row>
    <row r="101" spans="8:13" x14ac:dyDescent="0.25">
      <c r="H101" s="24" t="s">
        <v>148</v>
      </c>
      <c r="M101" s="16">
        <v>77220</v>
      </c>
    </row>
    <row r="102" spans="8:13" x14ac:dyDescent="0.25">
      <c r="H102" s="24" t="s">
        <v>98</v>
      </c>
      <c r="K102" s="16">
        <v>172093</v>
      </c>
    </row>
    <row r="103" spans="8:13" x14ac:dyDescent="0.25">
      <c r="H103" s="24" t="s">
        <v>133</v>
      </c>
      <c r="K103" s="16">
        <v>91064</v>
      </c>
      <c r="M103" s="16">
        <v>259561</v>
      </c>
    </row>
    <row r="104" spans="8:13" x14ac:dyDescent="0.25">
      <c r="H104" s="24" t="s">
        <v>149</v>
      </c>
      <c r="M104" s="16">
        <v>340059</v>
      </c>
    </row>
    <row r="105" spans="8:13" x14ac:dyDescent="0.25">
      <c r="H105" s="24" t="s">
        <v>99</v>
      </c>
      <c r="K105" s="16">
        <v>37250</v>
      </c>
      <c r="M105" s="16">
        <v>10304</v>
      </c>
    </row>
    <row r="106" spans="8:13" x14ac:dyDescent="0.25">
      <c r="H106" s="24" t="s">
        <v>150</v>
      </c>
      <c r="M106" s="16">
        <v>1008550</v>
      </c>
    </row>
    <row r="107" spans="8:13" x14ac:dyDescent="0.25">
      <c r="H107" s="24" t="s">
        <v>151</v>
      </c>
      <c r="M107" s="16">
        <v>14563</v>
      </c>
    </row>
    <row r="108" spans="8:13" x14ac:dyDescent="0.25">
      <c r="H108" s="24" t="s">
        <v>100</v>
      </c>
      <c r="K108" s="52">
        <v>684443</v>
      </c>
      <c r="M108" s="16">
        <v>1034695</v>
      </c>
    </row>
    <row r="109" spans="8:13" x14ac:dyDescent="0.25">
      <c r="H109" s="24" t="s">
        <v>152</v>
      </c>
      <c r="M109" s="16">
        <v>146865</v>
      </c>
    </row>
    <row r="110" spans="8:13" x14ac:dyDescent="0.25">
      <c r="H110" s="24" t="s">
        <v>101</v>
      </c>
      <c r="K110" s="16">
        <v>32944</v>
      </c>
    </row>
    <row r="111" spans="8:13" x14ac:dyDescent="0.25">
      <c r="H111" s="24" t="s">
        <v>102</v>
      </c>
      <c r="K111" s="16">
        <v>46129</v>
      </c>
      <c r="M111" s="16">
        <v>69044</v>
      </c>
    </row>
    <row r="112" spans="8:13" x14ac:dyDescent="0.25">
      <c r="H112" s="24" t="s">
        <v>103</v>
      </c>
      <c r="K112" s="16">
        <v>169550</v>
      </c>
      <c r="M112" s="16">
        <v>151147</v>
      </c>
    </row>
    <row r="113" spans="8:13" x14ac:dyDescent="0.25">
      <c r="H113" s="24" t="s">
        <v>104</v>
      </c>
      <c r="K113" s="16">
        <v>43216</v>
      </c>
    </row>
    <row r="114" spans="8:13" x14ac:dyDescent="0.25">
      <c r="H114" s="24" t="s">
        <v>105</v>
      </c>
      <c r="K114" s="16">
        <v>27459</v>
      </c>
      <c r="M114" s="16">
        <v>52622</v>
      </c>
    </row>
    <row r="115" spans="8:13" x14ac:dyDescent="0.25">
      <c r="H115" s="24" t="s">
        <v>153</v>
      </c>
      <c r="M115" s="16">
        <v>35989</v>
      </c>
    </row>
    <row r="116" spans="8:13" x14ac:dyDescent="0.25">
      <c r="H116" s="24" t="s">
        <v>106</v>
      </c>
      <c r="K116" s="16">
        <v>56828</v>
      </c>
    </row>
    <row r="117" spans="8:13" x14ac:dyDescent="0.25">
      <c r="H117" s="24" t="s">
        <v>67</v>
      </c>
      <c r="K117" s="50">
        <v>33000</v>
      </c>
    </row>
    <row r="118" spans="8:13" x14ac:dyDescent="0.25">
      <c r="H118" s="24" t="s">
        <v>134</v>
      </c>
      <c r="K118" s="50">
        <v>143000</v>
      </c>
      <c r="M118" s="16">
        <v>72000</v>
      </c>
    </row>
    <row r="119" spans="8:13" x14ac:dyDescent="0.25">
      <c r="H119" s="24" t="s">
        <v>120</v>
      </c>
      <c r="K119" s="50">
        <v>11287</v>
      </c>
    </row>
    <row r="120" spans="8:13" x14ac:dyDescent="0.25">
      <c r="H120" s="24" t="s">
        <v>68</v>
      </c>
      <c r="K120" s="50">
        <v>1676093</v>
      </c>
      <c r="M120" s="16">
        <v>1070000</v>
      </c>
    </row>
    <row r="121" spans="8:13" x14ac:dyDescent="0.25">
      <c r="H121" s="24" t="s">
        <v>135</v>
      </c>
      <c r="K121" s="50">
        <v>418000</v>
      </c>
      <c r="M121" s="16">
        <v>283000</v>
      </c>
    </row>
    <row r="122" spans="8:13" x14ac:dyDescent="0.25">
      <c r="H122" s="24" t="s">
        <v>121</v>
      </c>
      <c r="K122" s="50">
        <v>16287</v>
      </c>
      <c r="M122" s="16">
        <v>73000</v>
      </c>
    </row>
    <row r="123" spans="8:13" x14ac:dyDescent="0.25">
      <c r="H123" s="24" t="s">
        <v>69</v>
      </c>
      <c r="K123" s="50">
        <v>53000</v>
      </c>
    </row>
    <row r="124" spans="8:13" x14ac:dyDescent="0.25">
      <c r="H124" s="24" t="s">
        <v>122</v>
      </c>
      <c r="K124" s="16">
        <v>21589</v>
      </c>
    </row>
    <row r="125" spans="8:13" x14ac:dyDescent="0.25">
      <c r="H125" s="24" t="s">
        <v>70</v>
      </c>
      <c r="K125" s="50">
        <v>1443000</v>
      </c>
      <c r="M125" s="16">
        <v>757000</v>
      </c>
    </row>
    <row r="126" spans="8:13" x14ac:dyDescent="0.25">
      <c r="H126" s="24" t="s">
        <v>123</v>
      </c>
      <c r="K126" s="46">
        <f>11052459-10742184</f>
        <v>310275</v>
      </c>
      <c r="M126" s="46">
        <f>12310988-11945111</f>
        <v>365877</v>
      </c>
    </row>
    <row r="127" spans="8:13" x14ac:dyDescent="0.25">
      <c r="K127" s="16">
        <f>SUM(K38:K126)</f>
        <v>11052459</v>
      </c>
      <c r="M127" s="16">
        <f>SUM(M38:M126)</f>
        <v>12310988</v>
      </c>
    </row>
    <row r="129" spans="11:13" x14ac:dyDescent="0.25">
      <c r="K129" s="16">
        <f>K35+K127</f>
        <v>10531891</v>
      </c>
      <c r="M129" s="16">
        <f>M35+M127</f>
        <v>-26837768</v>
      </c>
    </row>
  </sheetData>
  <printOptions gridLines="1"/>
  <pageMargins left="0.7" right="0.7" top="0.75" bottom="0.75" header="0.3" footer="0.3"/>
  <pageSetup scale="95" orientation="landscape" r:id="rId1"/>
  <headerFooter>
    <oddFooter>&amp;C&amp;Z&amp;F</oddFooter>
  </headerFooter>
  <rowBreaks count="1" manualBreakCount="1">
    <brk id="34" max="16383" man="1"/>
  </rowBreaks>
  <colBreaks count="1" manualBreakCount="1">
    <brk id="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"/>
  <sheetViews>
    <sheetView workbookViewId="0">
      <selection activeCell="A5" sqref="A5"/>
    </sheetView>
  </sheetViews>
  <sheetFormatPr defaultRowHeight="15" x14ac:dyDescent="0.25"/>
  <cols>
    <col min="1" max="1" width="42.7109375" customWidth="1"/>
    <col min="2" max="2" width="23.42578125" customWidth="1"/>
    <col min="3" max="3" width="14" customWidth="1"/>
  </cols>
  <sheetData>
    <row r="1" spans="1:3" x14ac:dyDescent="0.25">
      <c r="A1" t="s">
        <v>210</v>
      </c>
    </row>
    <row r="2" spans="1:3" x14ac:dyDescent="0.25">
      <c r="A2" t="s">
        <v>185</v>
      </c>
    </row>
    <row r="3" spans="1:3" x14ac:dyDescent="0.25">
      <c r="A3" t="s">
        <v>186</v>
      </c>
      <c r="B3" t="s">
        <v>187</v>
      </c>
      <c r="C3" t="s">
        <v>188</v>
      </c>
    </row>
    <row r="5" spans="1:3" x14ac:dyDescent="0.25">
      <c r="A5" t="s">
        <v>189</v>
      </c>
      <c r="B5" s="32">
        <v>237046279</v>
      </c>
      <c r="C5" s="32">
        <v>241396254</v>
      </c>
    </row>
    <row r="6" spans="1:3" x14ac:dyDescent="0.25">
      <c r="B6" s="32"/>
      <c r="C6" s="32"/>
    </row>
    <row r="7" spans="1:3" x14ac:dyDescent="0.25">
      <c r="A7" t="s">
        <v>211</v>
      </c>
      <c r="B7" s="32">
        <v>4135198</v>
      </c>
      <c r="C7" s="32"/>
    </row>
    <row r="8" spans="1:3" x14ac:dyDescent="0.25">
      <c r="A8" t="s">
        <v>190</v>
      </c>
      <c r="B8" s="32">
        <v>3300000</v>
      </c>
      <c r="C8" s="32"/>
    </row>
    <row r="9" spans="1:3" x14ac:dyDescent="0.25">
      <c r="B9" s="32"/>
      <c r="C9" s="32"/>
    </row>
    <row r="10" spans="1:3" x14ac:dyDescent="0.25">
      <c r="A10" t="s">
        <v>212</v>
      </c>
      <c r="B10" s="32">
        <v>343225</v>
      </c>
      <c r="C10" s="32"/>
    </row>
    <row r="11" spans="1:3" x14ac:dyDescent="0.25">
      <c r="A11" t="s">
        <v>213</v>
      </c>
      <c r="B11" s="32">
        <v>1953798</v>
      </c>
      <c r="C11" s="32"/>
    </row>
    <row r="12" spans="1:3" x14ac:dyDescent="0.25">
      <c r="B12" s="32"/>
      <c r="C12" s="32"/>
    </row>
    <row r="13" spans="1:3" x14ac:dyDescent="0.25">
      <c r="A13" t="s">
        <v>191</v>
      </c>
      <c r="B13" s="32">
        <f>(92400+79200)/2</f>
        <v>85800</v>
      </c>
      <c r="C13" s="32"/>
    </row>
    <row r="14" spans="1:3" x14ac:dyDescent="0.25">
      <c r="A14" t="s">
        <v>192</v>
      </c>
      <c r="B14" s="32">
        <v>95000</v>
      </c>
      <c r="C14" s="32"/>
    </row>
    <row r="15" spans="1:3" x14ac:dyDescent="0.25">
      <c r="A15" t="s">
        <v>193</v>
      </c>
      <c r="B15" s="32">
        <v>382434</v>
      </c>
      <c r="C15" s="32"/>
    </row>
    <row r="16" spans="1:3" x14ac:dyDescent="0.25">
      <c r="A16" t="s">
        <v>194</v>
      </c>
      <c r="B16" s="32"/>
      <c r="C16" s="32"/>
    </row>
    <row r="17" spans="1:3" x14ac:dyDescent="0.25">
      <c r="A17" t="s">
        <v>195</v>
      </c>
      <c r="B17" s="32">
        <f>805000+1500000</f>
        <v>2305000</v>
      </c>
      <c r="C17" s="32"/>
    </row>
    <row r="18" spans="1:3" x14ac:dyDescent="0.25">
      <c r="B18" s="32"/>
      <c r="C18" s="32"/>
    </row>
    <row r="19" spans="1:3" x14ac:dyDescent="0.25">
      <c r="A19" t="s">
        <v>214</v>
      </c>
      <c r="B19" s="32"/>
      <c r="C19" s="32">
        <v>1946208</v>
      </c>
    </row>
    <row r="20" spans="1:3" x14ac:dyDescent="0.25">
      <c r="A20" t="s">
        <v>196</v>
      </c>
      <c r="B20" s="32"/>
      <c r="C20" s="32">
        <f>(2217399/10)*6</f>
        <v>1330439.3999999999</v>
      </c>
    </row>
    <row r="21" spans="1:3" x14ac:dyDescent="0.25">
      <c r="A21" t="s">
        <v>197</v>
      </c>
      <c r="B21" s="32"/>
      <c r="C21" s="32"/>
    </row>
    <row r="22" spans="1:3" x14ac:dyDescent="0.25">
      <c r="A22" t="s">
        <v>198</v>
      </c>
      <c r="B22" s="32"/>
      <c r="C22" s="32">
        <f>77000+56000+67000+920000+17236+300000+252780</f>
        <v>1690016</v>
      </c>
    </row>
    <row r="23" spans="1:3" x14ac:dyDescent="0.25">
      <c r="B23" s="32"/>
      <c r="C23" s="32"/>
    </row>
    <row r="24" spans="1:3" x14ac:dyDescent="0.25">
      <c r="A24" t="s">
        <v>199</v>
      </c>
      <c r="B24" s="32">
        <f>SUM(B5:B23)</f>
        <v>249646734</v>
      </c>
      <c r="C24" s="32">
        <f>SUM(C5:C22)</f>
        <v>246362917.40000001</v>
      </c>
    </row>
    <row r="25" spans="1:3" x14ac:dyDescent="0.25">
      <c r="B25" s="32"/>
      <c r="C25" s="32"/>
    </row>
    <row r="26" spans="1:3" x14ac:dyDescent="0.25">
      <c r="A26" s="3" t="s">
        <v>200</v>
      </c>
      <c r="B26" s="69">
        <f>+B24-C24</f>
        <v>3283816.599999994</v>
      </c>
      <c r="C26" s="32"/>
    </row>
    <row r="27" spans="1:3" x14ac:dyDescent="0.25">
      <c r="B27" s="32"/>
      <c r="C27" s="32"/>
    </row>
    <row r="28" spans="1:3" x14ac:dyDescent="0.25">
      <c r="B28" s="32"/>
      <c r="C28" s="32"/>
    </row>
    <row r="29" spans="1:3" x14ac:dyDescent="0.25">
      <c r="A29" t="s">
        <v>215</v>
      </c>
      <c r="B29" s="32"/>
      <c r="C29" s="32"/>
    </row>
    <row r="30" spans="1:3" x14ac:dyDescent="0.25">
      <c r="A30" t="s">
        <v>201</v>
      </c>
      <c r="C30" s="32">
        <v>14504394</v>
      </c>
    </row>
    <row r="31" spans="1:3" x14ac:dyDescent="0.25">
      <c r="B31" s="32"/>
      <c r="C31" s="32"/>
    </row>
    <row r="32" spans="1:3" x14ac:dyDescent="0.25">
      <c r="B32" s="32"/>
      <c r="C32" s="32"/>
    </row>
    <row r="33" spans="2:3" x14ac:dyDescent="0.25">
      <c r="B33" s="32"/>
      <c r="C33" s="32"/>
    </row>
    <row r="34" spans="2:3" x14ac:dyDescent="0.25">
      <c r="B34" s="32"/>
      <c r="C34" s="32"/>
    </row>
    <row r="35" spans="2:3" x14ac:dyDescent="0.25">
      <c r="B35" s="32"/>
      <c r="C35" s="32"/>
    </row>
    <row r="36" spans="2:3" x14ac:dyDescent="0.25">
      <c r="B36" s="32"/>
      <c r="C36" s="32"/>
    </row>
    <row r="37" spans="2:3" x14ac:dyDescent="0.25">
      <c r="B37" s="32"/>
      <c r="C37" s="32"/>
    </row>
    <row r="38" spans="2:3" x14ac:dyDescent="0.25">
      <c r="B38" s="32"/>
      <c r="C38" s="32"/>
    </row>
    <row r="39" spans="2:3" x14ac:dyDescent="0.25">
      <c r="B39" s="32"/>
      <c r="C39" s="32"/>
    </row>
    <row r="40" spans="2:3" x14ac:dyDescent="0.25">
      <c r="B40" s="32"/>
      <c r="C40" s="32"/>
    </row>
    <row r="41" spans="2:3" x14ac:dyDescent="0.25">
      <c r="B41" s="32"/>
      <c r="C41" s="32"/>
    </row>
    <row r="42" spans="2:3" x14ac:dyDescent="0.25">
      <c r="B42" s="32"/>
      <c r="C42" s="32"/>
    </row>
    <row r="43" spans="2:3" x14ac:dyDescent="0.25">
      <c r="B43" s="32"/>
      <c r="C43" s="32"/>
    </row>
    <row r="44" spans="2:3" x14ac:dyDescent="0.25">
      <c r="B44" s="32"/>
      <c r="C44" s="32"/>
    </row>
    <row r="45" spans="2:3" x14ac:dyDescent="0.25">
      <c r="B45" s="32"/>
      <c r="C45" s="32"/>
    </row>
    <row r="46" spans="2:3" x14ac:dyDescent="0.25">
      <c r="B46" s="32"/>
      <c r="C46" s="32"/>
    </row>
    <row r="47" spans="2:3" x14ac:dyDescent="0.25">
      <c r="B47" s="32"/>
      <c r="C47" s="32"/>
    </row>
    <row r="48" spans="2:3" x14ac:dyDescent="0.25">
      <c r="B48" s="32"/>
      <c r="C48" s="32"/>
    </row>
    <row r="49" spans="2:3" x14ac:dyDescent="0.25">
      <c r="B49" s="32"/>
      <c r="C49" s="32"/>
    </row>
    <row r="50" spans="2:3" x14ac:dyDescent="0.25">
      <c r="B50" s="32"/>
      <c r="C50" s="32"/>
    </row>
    <row r="51" spans="2:3" x14ac:dyDescent="0.25">
      <c r="B51" s="32"/>
      <c r="C51" s="32"/>
    </row>
    <row r="52" spans="2:3" x14ac:dyDescent="0.25">
      <c r="B52" s="32"/>
      <c r="C52" s="32"/>
    </row>
    <row r="53" spans="2:3" x14ac:dyDescent="0.25">
      <c r="B53" s="32"/>
      <c r="C53" s="32"/>
    </row>
    <row r="54" spans="2:3" x14ac:dyDescent="0.25">
      <c r="B54" s="32"/>
      <c r="C54" s="32"/>
    </row>
    <row r="55" spans="2:3" x14ac:dyDescent="0.25">
      <c r="B55" s="32"/>
      <c r="C55" s="32"/>
    </row>
    <row r="56" spans="2:3" x14ac:dyDescent="0.25">
      <c r="B56" s="32"/>
      <c r="C56" s="32"/>
    </row>
    <row r="57" spans="2:3" x14ac:dyDescent="0.25">
      <c r="B57" s="32"/>
      <c r="C57" s="32"/>
    </row>
    <row r="58" spans="2:3" x14ac:dyDescent="0.25">
      <c r="B58" s="32"/>
      <c r="C58" s="32"/>
    </row>
    <row r="59" spans="2:3" x14ac:dyDescent="0.25">
      <c r="B59" s="32"/>
      <c r="C59" s="32"/>
    </row>
    <row r="60" spans="2:3" x14ac:dyDescent="0.25">
      <c r="B60" s="32"/>
      <c r="C60" s="32"/>
    </row>
    <row r="61" spans="2:3" x14ac:dyDescent="0.25">
      <c r="B61" s="32"/>
      <c r="C61" s="32"/>
    </row>
    <row r="62" spans="2:3" x14ac:dyDescent="0.25">
      <c r="B62" s="32"/>
      <c r="C62" s="32"/>
    </row>
    <row r="63" spans="2:3" x14ac:dyDescent="0.25">
      <c r="B63" s="32"/>
      <c r="C63" s="32"/>
    </row>
    <row r="64" spans="2:3" x14ac:dyDescent="0.25">
      <c r="B64" s="32"/>
      <c r="C64" s="32"/>
    </row>
    <row r="65" spans="2:3" x14ac:dyDescent="0.25">
      <c r="B65" s="32"/>
      <c r="C65" s="32"/>
    </row>
    <row r="66" spans="2:3" x14ac:dyDescent="0.25">
      <c r="B66" s="32"/>
      <c r="C66" s="32"/>
    </row>
    <row r="67" spans="2:3" x14ac:dyDescent="0.25">
      <c r="B67" s="32"/>
      <c r="C67" s="32"/>
    </row>
    <row r="68" spans="2:3" x14ac:dyDescent="0.25">
      <c r="B68" s="32"/>
      <c r="C68" s="32"/>
    </row>
    <row r="69" spans="2:3" x14ac:dyDescent="0.25">
      <c r="B69" s="32"/>
      <c r="C69" s="32"/>
    </row>
    <row r="70" spans="2:3" x14ac:dyDescent="0.25">
      <c r="B70" s="32"/>
      <c r="C70" s="32"/>
    </row>
    <row r="71" spans="2:3" x14ac:dyDescent="0.25">
      <c r="B71" s="32"/>
      <c r="C71" s="32"/>
    </row>
    <row r="72" spans="2:3" x14ac:dyDescent="0.25">
      <c r="B72" s="32"/>
      <c r="C72" s="32"/>
    </row>
    <row r="73" spans="2:3" x14ac:dyDescent="0.25">
      <c r="B73" s="32"/>
      <c r="C73" s="32"/>
    </row>
    <row r="74" spans="2:3" x14ac:dyDescent="0.25">
      <c r="B74" s="32"/>
      <c r="C74" s="32"/>
    </row>
    <row r="75" spans="2:3" x14ac:dyDescent="0.25">
      <c r="B75" s="32"/>
      <c r="C75" s="32"/>
    </row>
    <row r="76" spans="2:3" x14ac:dyDescent="0.25">
      <c r="B76" s="32"/>
      <c r="C76" s="32"/>
    </row>
    <row r="77" spans="2:3" x14ac:dyDescent="0.25">
      <c r="B77" s="32"/>
      <c r="C77" s="32"/>
    </row>
    <row r="78" spans="2:3" x14ac:dyDescent="0.25">
      <c r="B78" s="32"/>
      <c r="C78" s="32"/>
    </row>
    <row r="79" spans="2:3" x14ac:dyDescent="0.25">
      <c r="B79" s="32"/>
      <c r="C79" s="32"/>
    </row>
    <row r="80" spans="2:3" x14ac:dyDescent="0.25">
      <c r="B80" s="32"/>
      <c r="C80" s="32"/>
    </row>
    <row r="81" spans="2:3" x14ac:dyDescent="0.25">
      <c r="B81" s="32"/>
      <c r="C81" s="32"/>
    </row>
  </sheetData>
  <printOptions gridLines="1"/>
  <pageMargins left="0.7" right="0.7" top="0.75" bottom="0.75" header="0.3" footer="0.3"/>
  <pageSetup orientation="landscape" r:id="rId1"/>
  <headerFooter>
    <oddFooter>&amp;C&amp;Z&amp;F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2"/>
  <sheetViews>
    <sheetView tabSelected="1" zoomScaleNormal="100" workbookViewId="0">
      <selection activeCell="A5" sqref="A5"/>
    </sheetView>
  </sheetViews>
  <sheetFormatPr defaultColWidth="8.85546875" defaultRowHeight="15.75" x14ac:dyDescent="0.25"/>
  <cols>
    <col min="1" max="1" width="53.5703125" style="6" customWidth="1"/>
    <col min="2" max="2" width="16.42578125" style="6" bestFit="1" customWidth="1"/>
    <col min="3" max="3" width="8.85546875" style="6"/>
    <col min="4" max="4" width="17.85546875" style="12" customWidth="1"/>
    <col min="5" max="5" width="2.85546875" style="6" customWidth="1"/>
    <col min="6" max="6" width="25.42578125" style="6" customWidth="1"/>
    <col min="7" max="7" width="8.85546875" style="6"/>
    <col min="8" max="8" width="27.28515625" style="6" customWidth="1"/>
    <col min="9" max="9" width="13.85546875" style="24" customWidth="1"/>
    <col min="10" max="10" width="6.140625" style="24" customWidth="1"/>
    <col min="11" max="11" width="17" style="16" customWidth="1"/>
    <col min="12" max="12" width="8.85546875" style="6"/>
    <col min="13" max="13" width="17.28515625" style="16" customWidth="1"/>
    <col min="14" max="14" width="9.5703125" style="6" bestFit="1" customWidth="1"/>
    <col min="15" max="16384" width="8.85546875" style="6"/>
  </cols>
  <sheetData>
    <row r="1" spans="1:13" s="24" customFormat="1" ht="18.75" x14ac:dyDescent="0.3">
      <c r="A1" s="27" t="s">
        <v>210</v>
      </c>
      <c r="D1" s="12"/>
      <c r="K1" s="16"/>
      <c r="M1" s="16"/>
    </row>
    <row r="2" spans="1:13" ht="18.75" x14ac:dyDescent="0.3">
      <c r="A2" s="27" t="s">
        <v>29</v>
      </c>
    </row>
    <row r="3" spans="1:13" x14ac:dyDescent="0.25">
      <c r="A3" s="98" t="s">
        <v>270</v>
      </c>
    </row>
    <row r="5" spans="1:13" x14ac:dyDescent="0.25">
      <c r="A5" s="6" t="s">
        <v>180</v>
      </c>
      <c r="D5" s="7">
        <v>80288983</v>
      </c>
    </row>
    <row r="7" spans="1:13" x14ac:dyDescent="0.25">
      <c r="A7" s="6" t="s">
        <v>182</v>
      </c>
      <c r="C7" s="77"/>
      <c r="D7" s="93">
        <v>3910627</v>
      </c>
      <c r="E7" s="77"/>
      <c r="F7" s="77"/>
    </row>
    <row r="8" spans="1:13" s="24" customFormat="1" x14ac:dyDescent="0.25">
      <c r="A8" s="24" t="s">
        <v>263</v>
      </c>
      <c r="C8" s="77"/>
      <c r="D8" s="93">
        <v>1330000</v>
      </c>
      <c r="E8" s="77"/>
      <c r="F8" s="77"/>
      <c r="K8" s="16"/>
      <c r="M8" s="16"/>
    </row>
    <row r="9" spans="1:13" x14ac:dyDescent="0.25">
      <c r="C9" s="77"/>
      <c r="D9" s="94"/>
      <c r="E9" s="77"/>
      <c r="F9" s="77"/>
    </row>
    <row r="10" spans="1:13" x14ac:dyDescent="0.25">
      <c r="A10" s="6" t="s">
        <v>183</v>
      </c>
      <c r="C10" s="77"/>
      <c r="D10" s="93">
        <f>SUM(D5:D8)</f>
        <v>85529610</v>
      </c>
      <c r="E10" s="77"/>
      <c r="F10" s="77"/>
    </row>
    <row r="11" spans="1:13" x14ac:dyDescent="0.25">
      <c r="C11" s="77"/>
      <c r="D11" s="40"/>
      <c r="E11" s="77"/>
      <c r="F11" s="77"/>
    </row>
    <row r="12" spans="1:13" x14ac:dyDescent="0.25">
      <c r="A12" s="9" t="s">
        <v>6</v>
      </c>
      <c r="C12" s="77"/>
      <c r="D12" s="40"/>
      <c r="E12" s="77"/>
      <c r="F12" s="77"/>
    </row>
    <row r="13" spans="1:13" x14ac:dyDescent="0.25">
      <c r="A13" s="6" t="s">
        <v>4</v>
      </c>
      <c r="B13" s="40">
        <v>163863</v>
      </c>
      <c r="C13" s="77"/>
      <c r="D13" s="40"/>
      <c r="E13" s="77"/>
      <c r="F13" s="77"/>
    </row>
    <row r="14" spans="1:13" x14ac:dyDescent="0.25">
      <c r="A14" s="6" t="s">
        <v>216</v>
      </c>
      <c r="B14" s="57">
        <f>63610+155872</f>
        <v>219482</v>
      </c>
      <c r="C14" s="77"/>
      <c r="D14" s="40"/>
      <c r="E14" s="77"/>
      <c r="F14" s="77"/>
      <c r="H14" s="17"/>
      <c r="I14" s="17"/>
      <c r="J14" s="17"/>
      <c r="K14" s="72"/>
      <c r="L14" s="17"/>
      <c r="M14" s="72"/>
    </row>
    <row r="15" spans="1:13" x14ac:dyDescent="0.25">
      <c r="B15" s="57"/>
      <c r="C15" s="77"/>
      <c r="D15" s="40"/>
      <c r="E15" s="77"/>
      <c r="F15" s="77"/>
      <c r="H15" s="17"/>
      <c r="I15" s="17"/>
      <c r="J15" s="17"/>
      <c r="K15" s="56"/>
      <c r="L15" s="17"/>
      <c r="M15" s="56"/>
    </row>
    <row r="16" spans="1:13" x14ac:dyDescent="0.25">
      <c r="A16" s="9" t="s">
        <v>7</v>
      </c>
      <c r="B16" s="57"/>
      <c r="C16" s="77"/>
      <c r="D16" s="40"/>
      <c r="E16" s="77"/>
      <c r="F16" s="77"/>
      <c r="H16" s="17"/>
      <c r="I16" s="17"/>
      <c r="J16" s="17"/>
      <c r="K16" s="56"/>
      <c r="L16" s="17"/>
      <c r="M16" s="56"/>
    </row>
    <row r="17" spans="1:13" x14ac:dyDescent="0.25">
      <c r="A17" s="6" t="s">
        <v>30</v>
      </c>
      <c r="B17" s="77"/>
      <c r="C17" s="77"/>
      <c r="D17" s="40"/>
      <c r="E17" s="77"/>
      <c r="F17" s="77"/>
      <c r="H17" s="17"/>
      <c r="I17" s="17"/>
      <c r="J17" s="17"/>
      <c r="K17" s="56"/>
      <c r="L17" s="17"/>
      <c r="M17" s="56"/>
    </row>
    <row r="18" spans="1:13" x14ac:dyDescent="0.25">
      <c r="A18" s="6" t="s">
        <v>232</v>
      </c>
      <c r="B18" s="57">
        <v>16066122</v>
      </c>
      <c r="C18" s="77"/>
      <c r="D18" s="40"/>
      <c r="E18" s="77"/>
      <c r="F18" s="77"/>
      <c r="H18" s="48"/>
      <c r="I18" s="48"/>
      <c r="J18" s="48"/>
      <c r="K18" s="56"/>
      <c r="L18" s="17"/>
      <c r="M18" s="56"/>
    </row>
    <row r="19" spans="1:13" s="24" customFormat="1" x14ac:dyDescent="0.25">
      <c r="B19" s="57"/>
      <c r="C19" s="77"/>
      <c r="D19" s="40"/>
      <c r="E19" s="77"/>
      <c r="F19" s="77"/>
      <c r="H19" s="17"/>
      <c r="I19" s="17"/>
      <c r="J19" s="17"/>
      <c r="K19" s="56"/>
      <c r="L19" s="17"/>
      <c r="M19" s="56"/>
    </row>
    <row r="20" spans="1:13" s="24" customFormat="1" x14ac:dyDescent="0.25">
      <c r="A20" s="24" t="s">
        <v>47</v>
      </c>
      <c r="B20" s="57">
        <v>3571082</v>
      </c>
      <c r="C20" s="77"/>
      <c r="D20" s="40"/>
      <c r="E20" s="77"/>
      <c r="F20" s="77"/>
      <c r="H20" s="17"/>
      <c r="I20" s="17"/>
      <c r="J20" s="17"/>
      <c r="K20" s="56"/>
      <c r="L20" s="17"/>
      <c r="M20" s="56"/>
    </row>
    <row r="21" spans="1:13" s="24" customFormat="1" x14ac:dyDescent="0.25">
      <c r="B21" s="57"/>
      <c r="C21" s="77"/>
      <c r="D21" s="40"/>
      <c r="E21" s="77"/>
      <c r="F21" s="77"/>
      <c r="H21" s="17"/>
      <c r="I21" s="17"/>
      <c r="J21" s="17"/>
      <c r="K21" s="56"/>
      <c r="L21" s="17"/>
      <c r="M21" s="56"/>
    </row>
    <row r="22" spans="1:13" x14ac:dyDescent="0.25">
      <c r="A22" s="9" t="s">
        <v>8</v>
      </c>
      <c r="B22" s="40"/>
      <c r="C22" s="77"/>
      <c r="D22" s="40"/>
      <c r="E22" s="77"/>
      <c r="F22" s="77"/>
      <c r="H22" s="17"/>
      <c r="I22" s="17"/>
      <c r="J22" s="17"/>
      <c r="K22" s="56"/>
      <c r="L22" s="17"/>
      <c r="M22" s="56"/>
    </row>
    <row r="23" spans="1:13" s="24" customFormat="1" x14ac:dyDescent="0.25">
      <c r="A23" s="24" t="s">
        <v>167</v>
      </c>
      <c r="B23" s="40">
        <v>2532100</v>
      </c>
      <c r="C23" s="77"/>
      <c r="D23" s="40"/>
      <c r="E23" s="77"/>
      <c r="F23" s="77"/>
      <c r="H23" s="17"/>
      <c r="I23" s="17"/>
      <c r="J23" s="17"/>
      <c r="K23" s="56"/>
      <c r="L23" s="17"/>
      <c r="M23" s="56"/>
    </row>
    <row r="24" spans="1:13" s="24" customFormat="1" x14ac:dyDescent="0.25">
      <c r="A24" s="24" t="s">
        <v>179</v>
      </c>
      <c r="B24" s="97">
        <v>1576476</v>
      </c>
      <c r="C24" s="77"/>
      <c r="D24" s="40"/>
      <c r="E24" s="77"/>
      <c r="F24" s="77"/>
      <c r="H24" s="17"/>
      <c r="I24" s="17"/>
      <c r="J24" s="17"/>
      <c r="K24" s="56"/>
      <c r="L24" s="17"/>
      <c r="M24" s="56"/>
    </row>
    <row r="25" spans="1:13" x14ac:dyDescent="0.25">
      <c r="B25" s="39">
        <v>0</v>
      </c>
      <c r="C25" s="77"/>
      <c r="D25" s="40"/>
      <c r="E25" s="77"/>
      <c r="F25" s="77"/>
      <c r="H25" s="17"/>
      <c r="I25" s="17"/>
      <c r="J25" s="17"/>
      <c r="K25" s="56"/>
      <c r="L25" s="17"/>
      <c r="M25" s="56"/>
    </row>
    <row r="26" spans="1:13" x14ac:dyDescent="0.25">
      <c r="B26" s="7"/>
      <c r="C26" s="77"/>
      <c r="D26" s="40"/>
      <c r="E26" s="77"/>
      <c r="F26" s="77"/>
      <c r="H26" s="17"/>
      <c r="I26" s="17"/>
      <c r="J26" s="17"/>
      <c r="K26" s="56"/>
      <c r="L26" s="17"/>
      <c r="M26" s="56"/>
    </row>
    <row r="27" spans="1:13" x14ac:dyDescent="0.25">
      <c r="A27" s="9" t="s">
        <v>9</v>
      </c>
      <c r="B27" s="7">
        <f>SUM(B13:B26)</f>
        <v>24129125</v>
      </c>
      <c r="C27" s="95" t="s">
        <v>12</v>
      </c>
      <c r="D27" s="96">
        <f>D10-B27</f>
        <v>61400485</v>
      </c>
      <c r="E27" s="77"/>
      <c r="F27" s="77"/>
      <c r="H27" s="17"/>
      <c r="I27" s="17"/>
      <c r="J27" s="17"/>
      <c r="K27" s="56"/>
      <c r="L27" s="17"/>
      <c r="M27" s="56"/>
    </row>
    <row r="28" spans="1:13" x14ac:dyDescent="0.25">
      <c r="B28" s="7"/>
      <c r="C28" s="77"/>
      <c r="D28" s="40"/>
      <c r="E28" s="77"/>
      <c r="F28" s="77"/>
      <c r="H28" s="17"/>
      <c r="I28" s="17"/>
      <c r="J28" s="17"/>
      <c r="K28" s="56"/>
      <c r="L28" s="17"/>
      <c r="M28" s="56"/>
    </row>
    <row r="29" spans="1:13" x14ac:dyDescent="0.25">
      <c r="A29" s="6" t="s">
        <v>0</v>
      </c>
      <c r="C29" s="77"/>
      <c r="D29" s="94"/>
      <c r="E29" s="77"/>
      <c r="F29" s="77"/>
      <c r="H29" s="17"/>
      <c r="I29" s="17"/>
      <c r="J29" s="17"/>
      <c r="K29" s="56"/>
      <c r="L29" s="17"/>
      <c r="M29" s="56"/>
    </row>
    <row r="30" spans="1:13" x14ac:dyDescent="0.25">
      <c r="A30" s="6" t="s">
        <v>54</v>
      </c>
      <c r="C30" s="77"/>
      <c r="D30" s="40">
        <f>assignments!E23</f>
        <v>11772926</v>
      </c>
      <c r="E30" s="77"/>
      <c r="F30" s="77"/>
      <c r="H30" s="17"/>
      <c r="I30" s="17"/>
      <c r="J30" s="17"/>
      <c r="K30" s="56"/>
      <c r="L30" s="17"/>
      <c r="M30" s="56"/>
    </row>
    <row r="31" spans="1:13" x14ac:dyDescent="0.25">
      <c r="C31" s="77"/>
      <c r="D31" s="94"/>
      <c r="E31" s="77"/>
      <c r="F31" s="77" t="s">
        <v>231</v>
      </c>
      <c r="H31" s="17"/>
      <c r="I31" s="17"/>
      <c r="J31" s="17"/>
      <c r="K31" s="56"/>
      <c r="L31" s="17"/>
      <c r="M31" s="56"/>
    </row>
    <row r="32" spans="1:13" x14ac:dyDescent="0.25">
      <c r="A32" s="6" t="s">
        <v>13</v>
      </c>
      <c r="D32" s="10">
        <f>F32*0.15</f>
        <v>38049021.75</v>
      </c>
      <c r="F32" s="26">
        <v>253660145</v>
      </c>
      <c r="H32" s="17"/>
      <c r="I32" s="17"/>
      <c r="J32" s="17"/>
      <c r="K32" s="56"/>
      <c r="L32" s="17"/>
      <c r="M32" s="56"/>
    </row>
    <row r="33" spans="1:13" x14ac:dyDescent="0.25">
      <c r="H33" s="17"/>
      <c r="I33" s="17"/>
      <c r="J33" s="17"/>
      <c r="K33" s="56"/>
      <c r="L33" s="17"/>
      <c r="M33" s="56"/>
    </row>
    <row r="34" spans="1:13" ht="16.5" thickBot="1" x14ac:dyDescent="0.3">
      <c r="A34" s="6" t="s">
        <v>15</v>
      </c>
      <c r="B34" s="25"/>
      <c r="D34" s="13">
        <f>D27-D30-D32</f>
        <v>11578537.25</v>
      </c>
      <c r="H34" s="17"/>
      <c r="I34" s="17"/>
      <c r="J34" s="17"/>
      <c r="K34" s="56"/>
      <c r="L34" s="17"/>
      <c r="M34" s="56"/>
    </row>
    <row r="35" spans="1:13" ht="16.5" thickTop="1" x14ac:dyDescent="0.25">
      <c r="F35" s="17"/>
      <c r="H35" s="17"/>
      <c r="I35" s="17"/>
      <c r="J35" s="17"/>
      <c r="K35" s="56"/>
      <c r="L35" s="17"/>
      <c r="M35" s="56"/>
    </row>
    <row r="36" spans="1:13" s="24" customFormat="1" x14ac:dyDescent="0.25">
      <c r="A36" s="9" t="s">
        <v>53</v>
      </c>
      <c r="D36" s="12"/>
      <c r="F36" s="17"/>
      <c r="H36" s="17"/>
      <c r="I36" s="17"/>
      <c r="J36" s="17"/>
      <c r="K36" s="56"/>
      <c r="L36" s="17"/>
      <c r="M36" s="56"/>
    </row>
    <row r="37" spans="1:13" s="24" customFormat="1" x14ac:dyDescent="0.25">
      <c r="A37" s="24" t="s">
        <v>221</v>
      </c>
      <c r="D37" s="45">
        <f>+D7</f>
        <v>3910627</v>
      </c>
      <c r="H37" s="48"/>
      <c r="I37" s="48"/>
      <c r="J37" s="48"/>
      <c r="K37" s="56"/>
      <c r="L37" s="17"/>
      <c r="M37" s="56"/>
    </row>
    <row r="38" spans="1:13" s="24" customFormat="1" x14ac:dyDescent="0.25">
      <c r="A38" s="24" t="s">
        <v>263</v>
      </c>
      <c r="D38" s="57">
        <v>1330000</v>
      </c>
      <c r="H38" s="48"/>
      <c r="I38" s="48"/>
      <c r="J38" s="48"/>
      <c r="K38" s="56"/>
      <c r="L38" s="17"/>
      <c r="M38" s="56"/>
    </row>
    <row r="39" spans="1:13" x14ac:dyDescent="0.25">
      <c r="A39" s="24" t="s">
        <v>222</v>
      </c>
      <c r="B39" s="24"/>
      <c r="C39" s="24" t="s">
        <v>52</v>
      </c>
      <c r="D39" s="57">
        <f>+Comparisons!D44</f>
        <v>-1854498</v>
      </c>
      <c r="H39" s="17"/>
      <c r="I39" s="17"/>
      <c r="J39" s="17"/>
      <c r="K39" s="56"/>
      <c r="L39" s="17"/>
      <c r="M39" s="56"/>
    </row>
    <row r="40" spans="1:13" x14ac:dyDescent="0.25">
      <c r="A40" s="24" t="s">
        <v>224</v>
      </c>
      <c r="B40" s="24"/>
      <c r="C40" s="24" t="s">
        <v>52</v>
      </c>
      <c r="D40" s="63">
        <f>+Comparisons!D45</f>
        <v>-4476965</v>
      </c>
      <c r="E40" s="17"/>
      <c r="H40" s="17"/>
      <c r="I40" s="17"/>
      <c r="J40" s="17"/>
      <c r="K40" s="56"/>
      <c r="L40" s="17"/>
      <c r="M40" s="56"/>
    </row>
    <row r="41" spans="1:13" x14ac:dyDescent="0.25">
      <c r="A41" s="24" t="s">
        <v>51</v>
      </c>
      <c r="B41" s="17" t="s">
        <v>267</v>
      </c>
      <c r="C41" s="17"/>
      <c r="D41" s="63">
        <f>+Comparisons!D46</f>
        <v>-2637020.75</v>
      </c>
      <c r="E41" s="17"/>
      <c r="F41" s="24"/>
      <c r="H41" s="17"/>
      <c r="I41" s="17"/>
      <c r="J41" s="17"/>
      <c r="K41" s="56"/>
      <c r="L41" s="17"/>
      <c r="M41" s="56"/>
    </row>
    <row r="42" spans="1:13" s="24" customFormat="1" x14ac:dyDescent="0.25">
      <c r="A42" s="24" t="s">
        <v>223</v>
      </c>
      <c r="B42" s="17"/>
      <c r="C42" s="17" t="s">
        <v>52</v>
      </c>
      <c r="D42" s="63">
        <f>+Comparisons!D47</f>
        <v>15306394</v>
      </c>
      <c r="E42" s="17"/>
      <c r="H42" s="17"/>
      <c r="I42" s="17"/>
      <c r="J42" s="17"/>
      <c r="K42" s="56"/>
      <c r="L42" s="17"/>
      <c r="M42" s="56"/>
    </row>
    <row r="43" spans="1:13" x14ac:dyDescent="0.25">
      <c r="A43" s="17"/>
      <c r="B43" s="21"/>
      <c r="C43" s="17"/>
      <c r="D43" s="64"/>
      <c r="E43" s="17"/>
      <c r="H43" s="17"/>
      <c r="I43" s="17"/>
      <c r="J43" s="17"/>
      <c r="K43" s="56"/>
      <c r="L43" s="17"/>
      <c r="M43" s="56"/>
    </row>
    <row r="44" spans="1:13" ht="16.5" thickBot="1" x14ac:dyDescent="0.3">
      <c r="A44" s="17"/>
      <c r="B44" s="20"/>
      <c r="C44" s="17"/>
      <c r="D44" s="65">
        <f>SUM(D37:D43)</f>
        <v>11578537.25</v>
      </c>
      <c r="E44" s="17"/>
      <c r="H44" s="17"/>
      <c r="I44" s="17"/>
      <c r="J44" s="17"/>
      <c r="K44" s="56"/>
      <c r="L44" s="17"/>
      <c r="M44" s="56"/>
    </row>
    <row r="45" spans="1:13" ht="16.5" thickTop="1" x14ac:dyDescent="0.25">
      <c r="A45" s="17"/>
      <c r="B45" s="17"/>
      <c r="C45" s="17"/>
      <c r="D45" s="64"/>
      <c r="E45" s="17"/>
      <c r="H45" s="17"/>
      <c r="I45" s="17"/>
      <c r="J45" s="17"/>
      <c r="K45" s="56"/>
      <c r="L45" s="17"/>
      <c r="M45" s="56"/>
    </row>
    <row r="46" spans="1:13" x14ac:dyDescent="0.25">
      <c r="A46" s="17" t="s">
        <v>230</v>
      </c>
      <c r="B46" s="17"/>
      <c r="C46" s="17"/>
      <c r="D46" s="39">
        <v>348933</v>
      </c>
      <c r="E46" s="17"/>
      <c r="H46" s="17"/>
      <c r="I46" s="17"/>
      <c r="J46" s="17"/>
      <c r="K46" s="56"/>
      <c r="L46" s="17"/>
      <c r="M46" s="56"/>
    </row>
    <row r="47" spans="1:13" x14ac:dyDescent="0.25">
      <c r="A47" s="17"/>
      <c r="B47" s="17"/>
      <c r="C47" s="17"/>
      <c r="D47" s="64"/>
      <c r="E47" s="17"/>
      <c r="H47" s="17"/>
      <c r="I47" s="17"/>
      <c r="J47" s="17"/>
      <c r="K47" s="56"/>
      <c r="L47" s="17"/>
      <c r="M47" s="56"/>
    </row>
    <row r="48" spans="1:13" x14ac:dyDescent="0.25">
      <c r="A48" s="17" t="s">
        <v>55</v>
      </c>
      <c r="B48" s="17"/>
      <c r="C48" s="17"/>
      <c r="D48" s="66">
        <f>+D44-D46</f>
        <v>11229604.25</v>
      </c>
      <c r="E48" s="17"/>
      <c r="H48" s="17"/>
      <c r="I48" s="17"/>
      <c r="J48" s="17"/>
      <c r="K48" s="56"/>
      <c r="L48" s="17"/>
      <c r="M48" s="56"/>
    </row>
    <row r="49" spans="1:13" s="24" customFormat="1" x14ac:dyDescent="0.25">
      <c r="A49" s="17" t="s">
        <v>272</v>
      </c>
      <c r="B49" s="17"/>
      <c r="C49" s="17"/>
      <c r="D49" s="63">
        <v>50000</v>
      </c>
      <c r="E49" s="17"/>
      <c r="H49" s="17"/>
      <c r="I49" s="17"/>
      <c r="J49" s="17"/>
      <c r="K49" s="56"/>
      <c r="L49" s="17"/>
      <c r="M49" s="56"/>
    </row>
    <row r="50" spans="1:13" s="24" customFormat="1" x14ac:dyDescent="0.25">
      <c r="A50" s="17" t="s">
        <v>268</v>
      </c>
      <c r="B50" s="17"/>
      <c r="C50" s="17"/>
      <c r="D50" s="21">
        <v>200000</v>
      </c>
      <c r="E50" s="17"/>
      <c r="H50" s="21"/>
      <c r="I50" s="21"/>
      <c r="J50" s="21"/>
      <c r="K50" s="56"/>
      <c r="L50" s="17"/>
      <c r="M50" s="56"/>
    </row>
    <row r="51" spans="1:13" s="24" customFormat="1" x14ac:dyDescent="0.25">
      <c r="A51" s="17" t="s">
        <v>269</v>
      </c>
      <c r="B51" s="17"/>
      <c r="C51" s="17"/>
      <c r="D51" s="21">
        <v>566000</v>
      </c>
      <c r="E51" s="17"/>
      <c r="H51" s="21"/>
      <c r="I51" s="21"/>
      <c r="J51" s="21"/>
      <c r="K51" s="56"/>
      <c r="L51" s="17"/>
      <c r="M51" s="56"/>
    </row>
    <row r="52" spans="1:13" s="24" customFormat="1" x14ac:dyDescent="0.25">
      <c r="A52" s="17" t="s">
        <v>271</v>
      </c>
      <c r="B52" s="17"/>
      <c r="C52" s="17"/>
      <c r="D52" s="43">
        <v>65826</v>
      </c>
      <c r="E52" s="17"/>
      <c r="H52" s="21"/>
      <c r="I52" s="21"/>
      <c r="J52" s="21"/>
      <c r="K52" s="56"/>
      <c r="L52" s="17"/>
      <c r="M52" s="56"/>
    </row>
    <row r="53" spans="1:13" s="24" customFormat="1" x14ac:dyDescent="0.25">
      <c r="A53" s="17"/>
      <c r="B53" s="17"/>
      <c r="C53" s="17"/>
      <c r="D53" s="18"/>
      <c r="E53" s="17"/>
      <c r="H53" s="21"/>
      <c r="I53" s="21"/>
      <c r="J53" s="21"/>
      <c r="K53" s="56"/>
      <c r="L53" s="17"/>
      <c r="M53" s="56"/>
    </row>
    <row r="54" spans="1:13" s="24" customFormat="1" ht="16.5" thickBot="1" x14ac:dyDescent="0.3">
      <c r="A54" s="17" t="s">
        <v>55</v>
      </c>
      <c r="B54" s="17"/>
      <c r="C54" s="17"/>
      <c r="D54" s="13">
        <f>+D48-SUM(D49:D52)</f>
        <v>10347778.25</v>
      </c>
      <c r="E54" s="17"/>
      <c r="H54" s="21"/>
      <c r="I54" s="21"/>
      <c r="J54" s="21"/>
      <c r="K54" s="75"/>
      <c r="L54" s="17"/>
      <c r="M54" s="56"/>
    </row>
    <row r="55" spans="1:13" ht="16.5" thickTop="1" x14ac:dyDescent="0.25">
      <c r="A55" s="17"/>
      <c r="B55" s="17"/>
      <c r="C55" s="17"/>
      <c r="D55" s="18"/>
      <c r="E55" s="17"/>
      <c r="H55" s="17"/>
      <c r="I55" s="17"/>
      <c r="J55" s="17"/>
      <c r="K55" s="75"/>
      <c r="L55" s="17"/>
      <c r="M55" s="56"/>
    </row>
    <row r="56" spans="1:13" x14ac:dyDescent="0.25">
      <c r="H56" s="17"/>
      <c r="I56" s="17"/>
      <c r="J56" s="17"/>
      <c r="K56" s="75"/>
      <c r="L56" s="17"/>
      <c r="M56" s="56"/>
    </row>
    <row r="57" spans="1:13" x14ac:dyDescent="0.25">
      <c r="H57" s="17"/>
      <c r="I57" s="17"/>
      <c r="J57" s="17"/>
      <c r="K57" s="75"/>
      <c r="L57" s="17"/>
      <c r="M57" s="56"/>
    </row>
    <row r="58" spans="1:13" s="24" customFormat="1" x14ac:dyDescent="0.25">
      <c r="D58" s="12"/>
      <c r="H58" s="17"/>
      <c r="I58" s="17"/>
      <c r="J58" s="17"/>
      <c r="K58" s="75"/>
      <c r="L58" s="17"/>
      <c r="M58" s="56"/>
    </row>
    <row r="59" spans="1:13" s="24" customFormat="1" x14ac:dyDescent="0.25">
      <c r="D59" s="12"/>
      <c r="H59" s="21"/>
      <c r="I59" s="21"/>
      <c r="J59" s="21"/>
      <c r="K59" s="75"/>
      <c r="L59" s="17"/>
      <c r="M59" s="56"/>
    </row>
    <row r="60" spans="1:13" x14ac:dyDescent="0.25">
      <c r="H60" s="21"/>
      <c r="I60" s="21"/>
      <c r="J60" s="21"/>
      <c r="K60" s="75"/>
      <c r="L60" s="17"/>
      <c r="M60" s="56"/>
    </row>
    <row r="61" spans="1:13" s="24" customFormat="1" x14ac:dyDescent="0.25">
      <c r="D61" s="12"/>
      <c r="H61" s="73"/>
      <c r="I61" s="73"/>
      <c r="J61" s="73"/>
      <c r="K61" s="75"/>
      <c r="L61" s="17"/>
      <c r="M61" s="56"/>
    </row>
    <row r="62" spans="1:13" x14ac:dyDescent="0.25">
      <c r="H62" s="73"/>
      <c r="I62" s="73"/>
      <c r="J62" s="73"/>
      <c r="K62" s="75"/>
      <c r="L62" s="17"/>
      <c r="M62" s="56"/>
    </row>
    <row r="63" spans="1:13" x14ac:dyDescent="0.25">
      <c r="H63" s="73"/>
      <c r="I63" s="73"/>
      <c r="J63" s="73"/>
      <c r="K63" s="75"/>
      <c r="L63" s="17"/>
      <c r="M63" s="56"/>
    </row>
    <row r="64" spans="1:13" s="24" customFormat="1" x14ac:dyDescent="0.25">
      <c r="D64" s="12"/>
      <c r="H64" s="17"/>
      <c r="I64" s="17"/>
      <c r="J64" s="17"/>
      <c r="K64" s="75"/>
      <c r="L64" s="17"/>
      <c r="M64" s="56"/>
    </row>
    <row r="65" spans="4:13" x14ac:dyDescent="0.25">
      <c r="H65" s="17"/>
      <c r="I65" s="17"/>
      <c r="J65" s="17"/>
      <c r="K65" s="75"/>
      <c r="L65" s="17"/>
      <c r="M65" s="56"/>
    </row>
    <row r="66" spans="4:13" x14ac:dyDescent="0.25">
      <c r="H66" s="17"/>
      <c r="I66" s="17"/>
      <c r="J66" s="17"/>
      <c r="K66" s="75"/>
      <c r="L66" s="17"/>
      <c r="M66" s="56"/>
    </row>
    <row r="67" spans="4:13" x14ac:dyDescent="0.25">
      <c r="H67" s="17"/>
      <c r="I67" s="17"/>
      <c r="J67" s="17"/>
      <c r="K67" s="75"/>
      <c r="L67" s="17"/>
      <c r="M67" s="56"/>
    </row>
    <row r="68" spans="4:13" s="24" customFormat="1" x14ac:dyDescent="0.25">
      <c r="D68" s="12"/>
      <c r="H68" s="17"/>
      <c r="I68" s="17"/>
      <c r="J68" s="17"/>
      <c r="K68" s="75"/>
      <c r="L68" s="17"/>
      <c r="M68" s="56"/>
    </row>
    <row r="69" spans="4:13" s="24" customFormat="1" x14ac:dyDescent="0.25">
      <c r="D69" s="12"/>
      <c r="H69" s="17"/>
      <c r="I69" s="17"/>
      <c r="J69" s="17"/>
      <c r="K69" s="75"/>
      <c r="L69" s="17"/>
      <c r="M69" s="56"/>
    </row>
    <row r="70" spans="4:13" s="24" customFormat="1" x14ac:dyDescent="0.25">
      <c r="D70" s="12"/>
      <c r="H70" s="17"/>
      <c r="I70" s="17"/>
      <c r="J70" s="17"/>
      <c r="K70" s="75"/>
      <c r="L70" s="17"/>
      <c r="M70" s="56"/>
    </row>
    <row r="71" spans="4:13" x14ac:dyDescent="0.25">
      <c r="H71" s="17"/>
      <c r="I71" s="17"/>
      <c r="J71" s="17"/>
      <c r="K71" s="75"/>
      <c r="L71" s="17"/>
      <c r="M71" s="56"/>
    </row>
    <row r="72" spans="4:13" x14ac:dyDescent="0.25">
      <c r="H72" s="17"/>
      <c r="I72" s="17"/>
      <c r="J72" s="17"/>
      <c r="K72" s="75"/>
      <c r="L72" s="17"/>
      <c r="M72" s="56"/>
    </row>
    <row r="73" spans="4:13" s="24" customFormat="1" x14ac:dyDescent="0.25">
      <c r="D73" s="12"/>
      <c r="H73" s="17"/>
      <c r="I73" s="17"/>
      <c r="J73" s="17"/>
      <c r="K73" s="75"/>
      <c r="L73" s="17"/>
      <c r="M73" s="56"/>
    </row>
    <row r="74" spans="4:13" s="24" customFormat="1" x14ac:dyDescent="0.25">
      <c r="D74" s="12"/>
      <c r="H74" s="17"/>
      <c r="I74" s="17"/>
      <c r="J74" s="17"/>
      <c r="K74" s="75"/>
      <c r="L74" s="17"/>
      <c r="M74" s="56"/>
    </row>
    <row r="75" spans="4:13" s="24" customFormat="1" x14ac:dyDescent="0.25">
      <c r="D75" s="12"/>
      <c r="H75" s="17"/>
      <c r="I75" s="17"/>
      <c r="J75" s="17"/>
      <c r="K75" s="75"/>
      <c r="L75" s="17"/>
      <c r="M75" s="56"/>
    </row>
    <row r="76" spans="4:13" x14ac:dyDescent="0.25">
      <c r="H76" s="17"/>
      <c r="I76" s="17"/>
      <c r="J76" s="17"/>
      <c r="K76" s="75"/>
      <c r="L76" s="17"/>
      <c r="M76" s="56"/>
    </row>
    <row r="77" spans="4:13" s="24" customFormat="1" x14ac:dyDescent="0.25">
      <c r="D77" s="12"/>
      <c r="H77" s="17"/>
      <c r="I77" s="17"/>
      <c r="J77" s="17"/>
      <c r="K77" s="75"/>
      <c r="L77" s="17"/>
      <c r="M77" s="56"/>
    </row>
    <row r="78" spans="4:13" x14ac:dyDescent="0.25">
      <c r="H78" s="17"/>
      <c r="I78" s="17"/>
      <c r="J78" s="17"/>
      <c r="K78" s="75"/>
      <c r="L78" s="17"/>
      <c r="M78" s="56"/>
    </row>
    <row r="79" spans="4:13" x14ac:dyDescent="0.25">
      <c r="H79" s="17"/>
      <c r="I79" s="17"/>
      <c r="J79" s="17"/>
      <c r="K79" s="75"/>
      <c r="L79" s="17"/>
      <c r="M79" s="56"/>
    </row>
    <row r="80" spans="4:13" x14ac:dyDescent="0.25">
      <c r="H80" s="17"/>
      <c r="I80" s="17"/>
      <c r="J80" s="17"/>
      <c r="K80" s="75"/>
      <c r="L80" s="17"/>
      <c r="M80" s="56"/>
    </row>
    <row r="81" spans="4:13" x14ac:dyDescent="0.25">
      <c r="H81" s="17"/>
      <c r="I81" s="17"/>
      <c r="J81" s="17"/>
      <c r="K81" s="75"/>
      <c r="L81" s="17"/>
      <c r="M81" s="56"/>
    </row>
    <row r="82" spans="4:13" x14ac:dyDescent="0.25">
      <c r="H82" s="17"/>
      <c r="I82" s="17"/>
      <c r="J82" s="17"/>
      <c r="K82" s="75"/>
      <c r="L82" s="17"/>
      <c r="M82" s="56"/>
    </row>
    <row r="83" spans="4:13" s="24" customFormat="1" x14ac:dyDescent="0.25">
      <c r="D83" s="12"/>
      <c r="H83" s="17"/>
      <c r="I83" s="17"/>
      <c r="J83" s="17"/>
      <c r="K83" s="75"/>
      <c r="L83" s="17"/>
      <c r="M83" s="56"/>
    </row>
    <row r="84" spans="4:13" x14ac:dyDescent="0.25">
      <c r="H84" s="17"/>
      <c r="I84" s="17"/>
      <c r="J84" s="17"/>
      <c r="K84" s="75"/>
      <c r="L84" s="17"/>
      <c r="M84" s="56"/>
    </row>
    <row r="85" spans="4:13" x14ac:dyDescent="0.25">
      <c r="H85" s="17"/>
      <c r="I85" s="17"/>
      <c r="J85" s="17"/>
      <c r="K85" s="75"/>
      <c r="L85" s="17"/>
      <c r="M85" s="56"/>
    </row>
    <row r="86" spans="4:13" s="24" customFormat="1" x14ac:dyDescent="0.25">
      <c r="D86" s="12"/>
      <c r="H86" s="17"/>
      <c r="I86" s="17"/>
      <c r="J86" s="17"/>
      <c r="K86" s="75"/>
      <c r="L86" s="17"/>
      <c r="M86" s="56"/>
    </row>
    <row r="87" spans="4:13" x14ac:dyDescent="0.25">
      <c r="H87" s="17"/>
      <c r="I87" s="17"/>
      <c r="J87" s="17"/>
      <c r="K87" s="75"/>
      <c r="L87" s="17"/>
      <c r="M87" s="56"/>
    </row>
    <row r="88" spans="4:13" s="24" customFormat="1" x14ac:dyDescent="0.25">
      <c r="D88" s="12"/>
      <c r="H88" s="17"/>
      <c r="I88" s="17"/>
      <c r="J88" s="17"/>
      <c r="K88" s="75"/>
      <c r="L88" s="17"/>
      <c r="M88" s="56"/>
    </row>
    <row r="89" spans="4:13" s="24" customFormat="1" x14ac:dyDescent="0.25">
      <c r="D89" s="12"/>
      <c r="H89" s="17"/>
      <c r="I89" s="17"/>
      <c r="J89" s="17"/>
      <c r="K89" s="75"/>
      <c r="L89" s="17"/>
      <c r="M89" s="56"/>
    </row>
    <row r="90" spans="4:13" x14ac:dyDescent="0.25">
      <c r="H90" s="17"/>
      <c r="I90" s="17"/>
      <c r="J90" s="17"/>
      <c r="K90" s="75"/>
      <c r="L90" s="17"/>
      <c r="M90" s="56"/>
    </row>
    <row r="91" spans="4:13" x14ac:dyDescent="0.25">
      <c r="H91" s="17"/>
      <c r="I91" s="17"/>
      <c r="J91" s="17"/>
      <c r="K91" s="75"/>
      <c r="L91" s="17"/>
      <c r="M91" s="56"/>
    </row>
    <row r="92" spans="4:13" s="24" customFormat="1" x14ac:dyDescent="0.25">
      <c r="D92" s="12"/>
      <c r="H92" s="17"/>
      <c r="I92" s="17"/>
      <c r="J92" s="17"/>
      <c r="K92" s="75"/>
      <c r="L92" s="17"/>
      <c r="M92" s="56"/>
    </row>
    <row r="93" spans="4:13" s="24" customFormat="1" x14ac:dyDescent="0.25">
      <c r="D93" s="12"/>
      <c r="H93" s="17"/>
      <c r="I93" s="17"/>
      <c r="J93" s="17"/>
      <c r="K93" s="75"/>
      <c r="L93" s="17"/>
      <c r="M93" s="56"/>
    </row>
    <row r="94" spans="4:13" s="24" customFormat="1" x14ac:dyDescent="0.25">
      <c r="D94" s="12"/>
      <c r="H94" s="17"/>
      <c r="I94" s="17"/>
      <c r="J94" s="17"/>
      <c r="K94" s="75"/>
      <c r="L94" s="17"/>
      <c r="M94" s="56"/>
    </row>
    <row r="95" spans="4:13" s="24" customFormat="1" x14ac:dyDescent="0.25">
      <c r="D95" s="12"/>
      <c r="H95" s="17"/>
      <c r="I95" s="17"/>
      <c r="J95" s="17"/>
      <c r="K95" s="75"/>
      <c r="L95" s="17"/>
      <c r="M95" s="56"/>
    </row>
    <row r="96" spans="4:13" s="24" customFormat="1" x14ac:dyDescent="0.25">
      <c r="D96" s="12"/>
      <c r="H96" s="17"/>
      <c r="I96" s="17"/>
      <c r="J96" s="17"/>
      <c r="K96" s="75"/>
      <c r="L96" s="17"/>
      <c r="M96" s="56"/>
    </row>
    <row r="97" spans="4:13" s="24" customFormat="1" x14ac:dyDescent="0.25">
      <c r="D97" s="12"/>
      <c r="H97" s="17"/>
      <c r="I97" s="17"/>
      <c r="J97" s="17"/>
      <c r="K97" s="75"/>
      <c r="L97" s="17"/>
      <c r="M97" s="56"/>
    </row>
    <row r="98" spans="4:13" x14ac:dyDescent="0.25">
      <c r="H98" s="17"/>
      <c r="I98" s="17"/>
      <c r="J98" s="17"/>
      <c r="K98" s="75"/>
      <c r="L98" s="17"/>
      <c r="M98" s="56"/>
    </row>
    <row r="99" spans="4:13" x14ac:dyDescent="0.25">
      <c r="H99" s="17"/>
      <c r="I99" s="17"/>
      <c r="J99" s="17"/>
      <c r="K99" s="75"/>
      <c r="L99" s="17"/>
      <c r="M99" s="56"/>
    </row>
    <row r="100" spans="4:13" s="24" customFormat="1" x14ac:dyDescent="0.25">
      <c r="D100" s="12"/>
      <c r="H100" s="17"/>
      <c r="I100" s="17"/>
      <c r="J100" s="17"/>
      <c r="K100" s="75"/>
      <c r="L100" s="17"/>
      <c r="M100" s="56"/>
    </row>
    <row r="101" spans="4:13" x14ac:dyDescent="0.25">
      <c r="H101" s="17"/>
      <c r="I101" s="17"/>
      <c r="J101" s="17"/>
      <c r="K101" s="75"/>
      <c r="L101" s="17"/>
      <c r="M101" s="56"/>
    </row>
    <row r="102" spans="4:13" s="24" customFormat="1" x14ac:dyDescent="0.25">
      <c r="D102" s="12"/>
      <c r="H102" s="17"/>
      <c r="I102" s="17"/>
      <c r="J102" s="17"/>
      <c r="K102" s="75"/>
      <c r="L102" s="17"/>
      <c r="M102" s="56"/>
    </row>
    <row r="103" spans="4:13" s="24" customFormat="1" x14ac:dyDescent="0.25">
      <c r="D103" s="12"/>
      <c r="H103" s="17"/>
      <c r="I103" s="17"/>
      <c r="J103" s="17"/>
      <c r="K103" s="75"/>
      <c r="L103" s="17"/>
      <c r="M103" s="56"/>
    </row>
    <row r="104" spans="4:13" x14ac:dyDescent="0.25">
      <c r="H104" s="17"/>
      <c r="I104" s="17"/>
      <c r="J104" s="17"/>
      <c r="K104" s="75"/>
      <c r="L104" s="17"/>
      <c r="M104" s="56"/>
    </row>
    <row r="105" spans="4:13" s="24" customFormat="1" x14ac:dyDescent="0.25">
      <c r="D105" s="12"/>
      <c r="H105" s="17"/>
      <c r="I105" s="17"/>
      <c r="J105" s="17"/>
      <c r="K105" s="75"/>
      <c r="L105" s="17"/>
      <c r="M105" s="56"/>
    </row>
    <row r="106" spans="4:13" x14ac:dyDescent="0.25">
      <c r="H106" s="17"/>
      <c r="I106" s="17"/>
      <c r="J106" s="17"/>
      <c r="K106" s="75"/>
      <c r="L106" s="17"/>
      <c r="M106" s="56"/>
    </row>
    <row r="107" spans="4:13" x14ac:dyDescent="0.25">
      <c r="H107" s="17"/>
      <c r="I107" s="17"/>
      <c r="J107" s="17"/>
      <c r="K107" s="75"/>
      <c r="L107" s="17"/>
      <c r="M107" s="56"/>
    </row>
    <row r="108" spans="4:13" x14ac:dyDescent="0.25">
      <c r="H108" s="17"/>
      <c r="I108" s="17"/>
      <c r="J108" s="17"/>
      <c r="K108" s="75"/>
      <c r="L108" s="17"/>
      <c r="M108" s="56"/>
    </row>
    <row r="109" spans="4:13" x14ac:dyDescent="0.25">
      <c r="H109" s="17"/>
      <c r="I109" s="17"/>
      <c r="J109" s="17"/>
      <c r="K109" s="75"/>
      <c r="L109" s="17"/>
      <c r="M109" s="56"/>
    </row>
    <row r="110" spans="4:13" x14ac:dyDescent="0.25">
      <c r="H110" s="17"/>
      <c r="I110" s="17"/>
      <c r="J110" s="17"/>
      <c r="K110" s="75"/>
      <c r="L110" s="17"/>
      <c r="M110" s="56"/>
    </row>
    <row r="111" spans="4:13" s="24" customFormat="1" x14ac:dyDescent="0.25">
      <c r="D111" s="12"/>
      <c r="H111" s="17"/>
      <c r="I111" s="17"/>
      <c r="J111" s="17"/>
      <c r="K111" s="75"/>
      <c r="L111" s="17"/>
      <c r="M111" s="56"/>
    </row>
    <row r="112" spans="4:13" s="24" customFormat="1" x14ac:dyDescent="0.25">
      <c r="D112" s="12"/>
      <c r="H112" s="17"/>
      <c r="I112" s="17"/>
      <c r="J112" s="17"/>
      <c r="K112" s="75"/>
      <c r="L112" s="17"/>
      <c r="M112" s="56"/>
    </row>
    <row r="113" spans="4:13" x14ac:dyDescent="0.25">
      <c r="H113" s="17"/>
      <c r="I113" s="17"/>
      <c r="J113" s="17"/>
      <c r="K113" s="75"/>
      <c r="L113" s="17"/>
      <c r="M113" s="56"/>
    </row>
    <row r="114" spans="4:13" s="24" customFormat="1" x14ac:dyDescent="0.25">
      <c r="D114" s="12"/>
      <c r="H114" s="17"/>
      <c r="I114" s="17"/>
      <c r="J114" s="17"/>
      <c r="K114" s="75"/>
      <c r="L114" s="17"/>
      <c r="M114" s="56"/>
    </row>
    <row r="115" spans="4:13" s="24" customFormat="1" x14ac:dyDescent="0.25">
      <c r="D115" s="12"/>
      <c r="H115" s="17"/>
      <c r="I115" s="17"/>
      <c r="J115" s="17"/>
      <c r="K115" s="75"/>
      <c r="L115" s="17"/>
      <c r="M115" s="56"/>
    </row>
    <row r="116" spans="4:13" x14ac:dyDescent="0.25">
      <c r="H116" s="17"/>
      <c r="I116" s="17"/>
      <c r="J116" s="17"/>
      <c r="K116" s="75"/>
      <c r="L116" s="17"/>
      <c r="M116" s="56"/>
    </row>
    <row r="117" spans="4:13" s="24" customFormat="1" x14ac:dyDescent="0.25">
      <c r="D117" s="12"/>
      <c r="H117" s="17"/>
      <c r="I117" s="17"/>
      <c r="J117" s="17"/>
      <c r="K117" s="75"/>
      <c r="L117" s="17"/>
      <c r="M117" s="56"/>
    </row>
    <row r="118" spans="4:13" x14ac:dyDescent="0.25">
      <c r="H118" s="17"/>
      <c r="I118" s="17"/>
      <c r="J118" s="17"/>
      <c r="K118" s="75"/>
      <c r="L118" s="17"/>
      <c r="M118" s="56"/>
    </row>
    <row r="119" spans="4:13" x14ac:dyDescent="0.25">
      <c r="H119" s="17"/>
      <c r="I119" s="17"/>
      <c r="J119" s="17"/>
      <c r="K119" s="75"/>
      <c r="L119" s="17"/>
      <c r="M119" s="56"/>
    </row>
    <row r="120" spans="4:13" x14ac:dyDescent="0.25">
      <c r="H120" s="17"/>
      <c r="I120" s="17"/>
      <c r="J120" s="17"/>
      <c r="K120" s="75"/>
      <c r="L120" s="17"/>
      <c r="M120" s="56"/>
    </row>
    <row r="121" spans="4:13" x14ac:dyDescent="0.25">
      <c r="H121" s="17"/>
      <c r="I121" s="17"/>
      <c r="J121" s="17"/>
      <c r="K121" s="75"/>
      <c r="L121" s="17"/>
      <c r="M121" s="56"/>
    </row>
    <row r="122" spans="4:13" x14ac:dyDescent="0.25">
      <c r="H122" s="17"/>
      <c r="I122" s="17"/>
      <c r="J122" s="17"/>
      <c r="K122" s="75"/>
      <c r="L122" s="17"/>
      <c r="M122" s="56"/>
    </row>
    <row r="123" spans="4:13" x14ac:dyDescent="0.25">
      <c r="H123" s="17"/>
      <c r="I123" s="17"/>
      <c r="J123" s="17"/>
      <c r="K123" s="75"/>
      <c r="L123" s="17"/>
      <c r="M123" s="56"/>
    </row>
    <row r="124" spans="4:13" x14ac:dyDescent="0.25">
      <c r="H124" s="17"/>
      <c r="I124" s="17"/>
      <c r="J124" s="17"/>
      <c r="K124" s="75"/>
      <c r="L124" s="17"/>
      <c r="M124" s="56"/>
    </row>
    <row r="125" spans="4:13" x14ac:dyDescent="0.25">
      <c r="H125" s="17"/>
      <c r="I125" s="17"/>
      <c r="J125" s="17"/>
      <c r="K125" s="75"/>
      <c r="L125" s="17"/>
      <c r="M125" s="56"/>
    </row>
    <row r="126" spans="4:13" x14ac:dyDescent="0.25">
      <c r="H126" s="17"/>
      <c r="I126" s="17"/>
      <c r="J126" s="17"/>
      <c r="K126" s="75"/>
      <c r="L126" s="17"/>
      <c r="M126" s="56"/>
    </row>
    <row r="127" spans="4:13" x14ac:dyDescent="0.25">
      <c r="H127" s="17"/>
      <c r="I127" s="17"/>
      <c r="J127" s="17"/>
      <c r="K127" s="75"/>
      <c r="L127" s="17"/>
      <c r="M127" s="56"/>
    </row>
    <row r="128" spans="4:13" x14ac:dyDescent="0.25">
      <c r="H128" s="17"/>
      <c r="I128" s="17"/>
      <c r="J128" s="17"/>
      <c r="K128" s="75"/>
      <c r="L128" s="17"/>
      <c r="M128" s="56"/>
    </row>
    <row r="129" spans="8:13" x14ac:dyDescent="0.25">
      <c r="H129" s="17"/>
      <c r="I129" s="17"/>
      <c r="J129" s="17"/>
      <c r="K129" s="75"/>
      <c r="L129" s="17"/>
      <c r="M129" s="56"/>
    </row>
    <row r="130" spans="8:13" x14ac:dyDescent="0.25">
      <c r="H130" s="17"/>
      <c r="I130" s="17"/>
      <c r="J130" s="17"/>
      <c r="K130" s="75"/>
      <c r="L130" s="17"/>
      <c r="M130" s="56"/>
    </row>
    <row r="131" spans="8:13" x14ac:dyDescent="0.25">
      <c r="H131" s="17"/>
      <c r="I131" s="17"/>
      <c r="J131" s="17"/>
      <c r="K131" s="75"/>
      <c r="L131" s="17"/>
      <c r="M131" s="56"/>
    </row>
    <row r="132" spans="8:13" x14ac:dyDescent="0.25">
      <c r="H132" s="17"/>
      <c r="I132" s="17"/>
      <c r="J132" s="17"/>
      <c r="K132" s="75"/>
      <c r="L132" s="17"/>
      <c r="M132" s="56"/>
    </row>
    <row r="133" spans="8:13" x14ac:dyDescent="0.25">
      <c r="H133" s="17"/>
      <c r="I133" s="17"/>
      <c r="J133" s="17"/>
      <c r="K133" s="75"/>
      <c r="L133" s="17"/>
      <c r="M133" s="56"/>
    </row>
    <row r="134" spans="8:13" x14ac:dyDescent="0.25">
      <c r="H134" s="17"/>
      <c r="I134" s="17"/>
      <c r="J134" s="17"/>
      <c r="K134" s="75"/>
      <c r="L134" s="17"/>
      <c r="M134" s="56"/>
    </row>
    <row r="135" spans="8:13" x14ac:dyDescent="0.25">
      <c r="H135" s="17"/>
      <c r="I135" s="17"/>
      <c r="J135" s="17"/>
      <c r="K135" s="75"/>
      <c r="L135" s="17"/>
      <c r="M135" s="56"/>
    </row>
    <row r="136" spans="8:13" x14ac:dyDescent="0.25">
      <c r="H136" s="17"/>
      <c r="I136" s="17"/>
      <c r="J136" s="17"/>
      <c r="K136" s="75"/>
      <c r="L136" s="17"/>
      <c r="M136" s="56"/>
    </row>
    <row r="137" spans="8:13" x14ac:dyDescent="0.25">
      <c r="H137" s="17"/>
      <c r="I137" s="17"/>
      <c r="J137" s="17"/>
      <c r="K137" s="75"/>
      <c r="L137" s="17"/>
      <c r="M137" s="56"/>
    </row>
    <row r="138" spans="8:13" x14ac:dyDescent="0.25">
      <c r="H138" s="17"/>
      <c r="I138" s="17"/>
      <c r="J138" s="17"/>
      <c r="K138" s="75"/>
      <c r="L138" s="17"/>
      <c r="M138" s="56"/>
    </row>
    <row r="139" spans="8:13" x14ac:dyDescent="0.25">
      <c r="H139" s="17"/>
      <c r="I139" s="17"/>
      <c r="J139" s="17"/>
      <c r="K139" s="75"/>
      <c r="L139" s="17"/>
      <c r="M139" s="56"/>
    </row>
    <row r="140" spans="8:13" x14ac:dyDescent="0.25">
      <c r="H140" s="17"/>
      <c r="I140" s="17"/>
      <c r="J140" s="17"/>
      <c r="K140" s="75"/>
      <c r="L140" s="17"/>
      <c r="M140" s="56"/>
    </row>
    <row r="141" spans="8:13" x14ac:dyDescent="0.25">
      <c r="H141" s="17"/>
      <c r="I141" s="17"/>
      <c r="J141" s="17"/>
      <c r="K141" s="75"/>
      <c r="L141" s="17"/>
      <c r="M141" s="56"/>
    </row>
    <row r="142" spans="8:13" x14ac:dyDescent="0.25">
      <c r="H142" s="17"/>
      <c r="I142" s="17"/>
      <c r="J142" s="17"/>
      <c r="K142" s="75"/>
      <c r="L142" s="17"/>
      <c r="M142" s="56"/>
    </row>
    <row r="143" spans="8:13" x14ac:dyDescent="0.25">
      <c r="H143" s="17"/>
      <c r="I143" s="17"/>
      <c r="J143" s="17"/>
      <c r="K143" s="75"/>
      <c r="L143" s="17"/>
      <c r="M143" s="56"/>
    </row>
    <row r="144" spans="8:13" x14ac:dyDescent="0.25">
      <c r="H144" s="17"/>
      <c r="I144" s="17"/>
      <c r="J144" s="17"/>
      <c r="K144" s="75"/>
      <c r="L144" s="17"/>
      <c r="M144" s="56"/>
    </row>
    <row r="145" spans="8:13" x14ac:dyDescent="0.25">
      <c r="H145" s="17"/>
      <c r="I145" s="17"/>
      <c r="J145" s="17"/>
      <c r="K145" s="75"/>
      <c r="L145" s="17"/>
      <c r="M145" s="56"/>
    </row>
    <row r="146" spans="8:13" x14ac:dyDescent="0.25">
      <c r="H146" s="17"/>
      <c r="I146" s="17"/>
      <c r="J146" s="17"/>
      <c r="K146" s="75"/>
      <c r="L146" s="17"/>
      <c r="M146" s="56"/>
    </row>
    <row r="147" spans="8:13" x14ac:dyDescent="0.25">
      <c r="H147" s="17"/>
      <c r="I147" s="17"/>
      <c r="J147" s="17"/>
      <c r="K147" s="75"/>
      <c r="L147" s="17"/>
      <c r="M147" s="56"/>
    </row>
    <row r="148" spans="8:13" x14ac:dyDescent="0.25">
      <c r="H148" s="17"/>
      <c r="I148" s="17"/>
      <c r="J148" s="17"/>
      <c r="K148" s="75"/>
      <c r="L148" s="17"/>
      <c r="M148" s="56"/>
    </row>
    <row r="149" spans="8:13" x14ac:dyDescent="0.25">
      <c r="H149" s="17"/>
      <c r="I149" s="17"/>
      <c r="J149" s="17"/>
      <c r="K149" s="75"/>
      <c r="L149" s="17"/>
      <c r="M149" s="56"/>
    </row>
    <row r="150" spans="8:13" x14ac:dyDescent="0.25">
      <c r="H150" s="17"/>
      <c r="I150" s="17"/>
      <c r="J150" s="17"/>
      <c r="K150" s="75"/>
      <c r="L150" s="17"/>
      <c r="M150" s="56"/>
    </row>
    <row r="151" spans="8:13" x14ac:dyDescent="0.25">
      <c r="H151" s="17"/>
      <c r="I151" s="17"/>
      <c r="J151" s="17"/>
      <c r="K151" s="75"/>
      <c r="L151" s="17"/>
      <c r="M151" s="56"/>
    </row>
    <row r="152" spans="8:13" x14ac:dyDescent="0.25">
      <c r="H152" s="17"/>
      <c r="I152" s="17"/>
      <c r="J152" s="17"/>
      <c r="K152" s="75"/>
      <c r="L152" s="17"/>
      <c r="M152" s="56"/>
    </row>
    <row r="153" spans="8:13" x14ac:dyDescent="0.25">
      <c r="H153" s="17"/>
      <c r="I153" s="17"/>
      <c r="J153" s="17"/>
      <c r="K153" s="75"/>
      <c r="L153" s="17"/>
      <c r="M153" s="56"/>
    </row>
    <row r="154" spans="8:13" x14ac:dyDescent="0.25">
      <c r="K154" s="76"/>
    </row>
    <row r="155" spans="8:13" x14ac:dyDescent="0.25">
      <c r="K155" s="76"/>
    </row>
    <row r="156" spans="8:13" x14ac:dyDescent="0.25">
      <c r="K156" s="76"/>
    </row>
    <row r="157" spans="8:13" x14ac:dyDescent="0.25">
      <c r="K157" s="76"/>
    </row>
    <row r="158" spans="8:13" x14ac:dyDescent="0.25">
      <c r="K158" s="76"/>
    </row>
    <row r="159" spans="8:13" x14ac:dyDescent="0.25">
      <c r="K159" s="76"/>
    </row>
    <row r="160" spans="8:13" x14ac:dyDescent="0.25">
      <c r="K160" s="76"/>
    </row>
    <row r="161" spans="11:11" x14ac:dyDescent="0.25">
      <c r="K161" s="76"/>
    </row>
    <row r="162" spans="11:11" x14ac:dyDescent="0.25">
      <c r="K162" s="76"/>
    </row>
  </sheetData>
  <printOptions gridLines="1"/>
  <pageMargins left="0" right="0" top="0" bottom="0.5" header="0.3" footer="0.3"/>
  <pageSetup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opLeftCell="A22" zoomScaleNormal="100" workbookViewId="0">
      <selection activeCell="A43" sqref="A43:D43"/>
    </sheetView>
  </sheetViews>
  <sheetFormatPr defaultColWidth="8.85546875" defaultRowHeight="15.75" x14ac:dyDescent="0.25"/>
  <cols>
    <col min="1" max="1" width="53.5703125" style="24" customWidth="1"/>
    <col min="2" max="2" width="16.42578125" style="24" bestFit="1" customWidth="1"/>
    <col min="3" max="3" width="10" style="24" customWidth="1"/>
    <col min="4" max="4" width="17.85546875" style="12" customWidth="1"/>
    <col min="5" max="5" width="22" style="24" customWidth="1"/>
    <col min="6" max="6" width="2.7109375" style="24" customWidth="1"/>
    <col min="7" max="7" width="10.7109375" style="24" bestFit="1" customWidth="1"/>
    <col min="8" max="8" width="18.85546875" style="26" customWidth="1"/>
    <col min="9" max="9" width="3.42578125" style="24" customWidth="1"/>
    <col min="10" max="10" width="15.5703125" style="24" customWidth="1"/>
    <col min="11" max="11" width="8.85546875" style="24"/>
    <col min="12" max="12" width="13.140625" style="24" bestFit="1" customWidth="1"/>
    <col min="13" max="16384" width="8.85546875" style="24"/>
  </cols>
  <sheetData>
    <row r="1" spans="1:10" ht="18.75" x14ac:dyDescent="0.3">
      <c r="A1" s="27" t="s">
        <v>29</v>
      </c>
      <c r="J1" s="58" t="s">
        <v>163</v>
      </c>
    </row>
    <row r="2" spans="1:10" x14ac:dyDescent="0.25">
      <c r="J2" s="58" t="s">
        <v>225</v>
      </c>
    </row>
    <row r="3" spans="1:10" x14ac:dyDescent="0.25">
      <c r="J3" s="58" t="s">
        <v>226</v>
      </c>
    </row>
    <row r="4" spans="1:10" x14ac:dyDescent="0.25">
      <c r="A4" s="24" t="s">
        <v>180</v>
      </c>
      <c r="D4" s="25">
        <v>80288983</v>
      </c>
      <c r="G4" s="44">
        <v>42185</v>
      </c>
      <c r="H4" s="45">
        <v>79433653</v>
      </c>
    </row>
    <row r="6" spans="1:10" x14ac:dyDescent="0.25">
      <c r="A6" s="24" t="s">
        <v>164</v>
      </c>
      <c r="D6" s="14">
        <v>3910627</v>
      </c>
      <c r="G6" s="24" t="s">
        <v>170</v>
      </c>
      <c r="H6" s="26">
        <v>-2051146</v>
      </c>
    </row>
    <row r="7" spans="1:10" x14ac:dyDescent="0.25">
      <c r="A7" s="24" t="s">
        <v>263</v>
      </c>
      <c r="D7" s="14">
        <v>1330000</v>
      </c>
      <c r="H7" s="26">
        <v>1330000</v>
      </c>
    </row>
    <row r="8" spans="1:10" x14ac:dyDescent="0.25">
      <c r="A8" s="24" t="s">
        <v>178</v>
      </c>
      <c r="D8" s="14">
        <v>0</v>
      </c>
      <c r="H8" s="26">
        <v>1576476</v>
      </c>
    </row>
    <row r="10" spans="1:10" x14ac:dyDescent="0.25">
      <c r="A10" s="24" t="s">
        <v>183</v>
      </c>
      <c r="D10" s="14">
        <f>D4+D6+D8+D7</f>
        <v>85529610</v>
      </c>
      <c r="G10" s="44">
        <v>42551</v>
      </c>
      <c r="H10" s="26">
        <f>SUM(H4:H8)</f>
        <v>80288983</v>
      </c>
      <c r="J10" s="59">
        <f>D10-H10</f>
        <v>5240627</v>
      </c>
    </row>
    <row r="11" spans="1:10" x14ac:dyDescent="0.25">
      <c r="D11" s="25"/>
    </row>
    <row r="12" spans="1:10" x14ac:dyDescent="0.25">
      <c r="A12" s="9" t="s">
        <v>6</v>
      </c>
      <c r="D12" s="25"/>
    </row>
    <row r="13" spans="1:10" x14ac:dyDescent="0.25">
      <c r="A13" s="24" t="s">
        <v>4</v>
      </c>
      <c r="B13" s="40">
        <v>163863</v>
      </c>
      <c r="D13" s="25"/>
      <c r="H13" s="26">
        <v>133802</v>
      </c>
      <c r="J13" s="26">
        <f>H13-B13</f>
        <v>-30061</v>
      </c>
    </row>
    <row r="14" spans="1:10" x14ac:dyDescent="0.25">
      <c r="A14" s="24" t="s">
        <v>5</v>
      </c>
      <c r="B14" s="57">
        <f>63610+155872</f>
        <v>219482</v>
      </c>
      <c r="D14" s="25"/>
      <c r="H14" s="26">
        <v>225199</v>
      </c>
      <c r="J14" s="26">
        <f>H14-B14</f>
        <v>5717</v>
      </c>
    </row>
    <row r="15" spans="1:10" x14ac:dyDescent="0.25">
      <c r="B15" s="57"/>
      <c r="D15" s="25"/>
    </row>
    <row r="16" spans="1:10" x14ac:dyDescent="0.25">
      <c r="A16" s="9" t="s">
        <v>7</v>
      </c>
      <c r="B16" s="57"/>
      <c r="D16" s="25"/>
    </row>
    <row r="17" spans="1:12" x14ac:dyDescent="0.25">
      <c r="A17" s="24" t="s">
        <v>30</v>
      </c>
      <c r="B17" s="77"/>
      <c r="D17" s="25"/>
    </row>
    <row r="18" spans="1:12" x14ac:dyDescent="0.25">
      <c r="A18" s="24" t="s">
        <v>31</v>
      </c>
      <c r="B18" s="57">
        <v>16066122</v>
      </c>
      <c r="D18" s="25"/>
      <c r="H18" s="26">
        <v>14653933</v>
      </c>
      <c r="J18" s="26">
        <f>H18-B18</f>
        <v>-1412189</v>
      </c>
    </row>
    <row r="19" spans="1:12" x14ac:dyDescent="0.25">
      <c r="B19" s="57"/>
      <c r="D19" s="25"/>
    </row>
    <row r="20" spans="1:12" x14ac:dyDescent="0.25">
      <c r="A20" s="24" t="s">
        <v>47</v>
      </c>
      <c r="B20" s="57">
        <v>3571082</v>
      </c>
      <c r="D20" s="25"/>
      <c r="H20" s="26">
        <v>2349050</v>
      </c>
      <c r="J20" s="41">
        <f>H20-B20</f>
        <v>-1222032</v>
      </c>
    </row>
    <row r="21" spans="1:12" x14ac:dyDescent="0.25">
      <c r="B21" s="57"/>
      <c r="D21" s="25"/>
    </row>
    <row r="22" spans="1:12" x14ac:dyDescent="0.25">
      <c r="A22" s="9" t="s">
        <v>8</v>
      </c>
      <c r="B22" s="40"/>
      <c r="D22" s="25"/>
    </row>
    <row r="23" spans="1:12" x14ac:dyDescent="0.25">
      <c r="A23" s="24" t="s">
        <v>167</v>
      </c>
      <c r="B23" s="40">
        <v>2532100</v>
      </c>
      <c r="D23" s="25"/>
      <c r="H23" s="26">
        <v>3336167</v>
      </c>
      <c r="J23" s="41">
        <f>H23-B23</f>
        <v>804067</v>
      </c>
    </row>
    <row r="24" spans="1:12" x14ac:dyDescent="0.25">
      <c r="A24" s="24" t="s">
        <v>179</v>
      </c>
      <c r="B24" s="97">
        <v>1576476</v>
      </c>
      <c r="D24" s="25"/>
      <c r="H24" s="26">
        <v>1576476</v>
      </c>
      <c r="J24" s="41">
        <f>H24-B24</f>
        <v>0</v>
      </c>
    </row>
    <row r="25" spans="1:12" x14ac:dyDescent="0.25">
      <c r="B25" s="39">
        <v>0</v>
      </c>
      <c r="D25" s="25"/>
      <c r="H25" s="43">
        <v>0</v>
      </c>
      <c r="J25" s="41">
        <f>H25-B25</f>
        <v>0</v>
      </c>
    </row>
    <row r="26" spans="1:12" x14ac:dyDescent="0.25">
      <c r="B26" s="25"/>
      <c r="D26" s="25"/>
    </row>
    <row r="27" spans="1:12" x14ac:dyDescent="0.25">
      <c r="A27" s="9" t="s">
        <v>9</v>
      </c>
      <c r="B27" s="25">
        <f>SUM(B13:B26)</f>
        <v>24129125</v>
      </c>
      <c r="C27" s="11" t="s">
        <v>12</v>
      </c>
      <c r="D27" s="8">
        <f>D10-B27</f>
        <v>61400485</v>
      </c>
      <c r="H27" s="45">
        <f>+H10-SUM(H13:H25)</f>
        <v>58014356</v>
      </c>
      <c r="J27" s="25">
        <f>H27-D27</f>
        <v>-3386129</v>
      </c>
      <c r="L27" s="25"/>
    </row>
    <row r="28" spans="1:12" x14ac:dyDescent="0.25">
      <c r="B28" s="25"/>
      <c r="D28" s="25"/>
    </row>
    <row r="29" spans="1:12" x14ac:dyDescent="0.25">
      <c r="A29" s="24" t="s">
        <v>0</v>
      </c>
    </row>
    <row r="30" spans="1:12" x14ac:dyDescent="0.25">
      <c r="A30" s="24" t="s">
        <v>54</v>
      </c>
      <c r="D30" s="57">
        <f>assignments!E23</f>
        <v>11772926</v>
      </c>
      <c r="H30" s="26">
        <v>7295961</v>
      </c>
      <c r="J30" s="26">
        <f>H30-D30</f>
        <v>-4476965</v>
      </c>
    </row>
    <row r="31" spans="1:12" x14ac:dyDescent="0.25">
      <c r="E31" s="24" t="s">
        <v>231</v>
      </c>
    </row>
    <row r="32" spans="1:12" x14ac:dyDescent="0.25">
      <c r="A32" s="24" t="s">
        <v>13</v>
      </c>
      <c r="D32" s="43">
        <f>E32*0.15</f>
        <v>38049021.75</v>
      </c>
      <c r="E32" s="26">
        <v>253660145</v>
      </c>
      <c r="F32" s="26"/>
      <c r="H32" s="43">
        <v>35412001</v>
      </c>
      <c r="J32" s="26">
        <f>H32-D32</f>
        <v>-2637020.75</v>
      </c>
    </row>
    <row r="33" spans="1:10" x14ac:dyDescent="0.25">
      <c r="E33" s="26"/>
      <c r="F33" s="26"/>
    </row>
    <row r="34" spans="1:10" ht="16.5" thickBot="1" x14ac:dyDescent="0.3">
      <c r="A34" s="24" t="s">
        <v>15</v>
      </c>
      <c r="D34" s="13">
        <f>D27-D30-D32</f>
        <v>11578537.25</v>
      </c>
      <c r="E34" s="41"/>
      <c r="F34" s="41"/>
      <c r="H34" s="60">
        <f>H27-H30-H32</f>
        <v>15306394</v>
      </c>
    </row>
    <row r="35" spans="1:10" ht="16.5" thickTop="1" x14ac:dyDescent="0.25">
      <c r="D35" s="23"/>
      <c r="E35" s="41"/>
      <c r="F35" s="41"/>
      <c r="H35" s="21"/>
    </row>
    <row r="36" spans="1:10" x14ac:dyDescent="0.25">
      <c r="A36" s="24" t="s">
        <v>161</v>
      </c>
      <c r="D36" s="23"/>
      <c r="E36" s="41"/>
      <c r="F36" s="41"/>
      <c r="H36" s="61">
        <v>14504394</v>
      </c>
      <c r="I36" s="62"/>
      <c r="J36" s="62" t="s">
        <v>172</v>
      </c>
    </row>
    <row r="37" spans="1:10" x14ac:dyDescent="0.25">
      <c r="D37" s="10">
        <v>0</v>
      </c>
      <c r="E37" s="41"/>
      <c r="F37" s="41"/>
      <c r="H37" s="63"/>
      <c r="I37" s="77"/>
      <c r="J37" s="77"/>
    </row>
    <row r="38" spans="1:10" x14ac:dyDescent="0.25">
      <c r="D38" s="22"/>
      <c r="E38" s="41"/>
      <c r="F38" s="41"/>
      <c r="H38" s="63"/>
      <c r="I38" s="77"/>
      <c r="J38" s="77"/>
    </row>
    <row r="39" spans="1:10" ht="16.5" thickBot="1" x14ac:dyDescent="0.3">
      <c r="A39" s="24" t="s">
        <v>162</v>
      </c>
      <c r="D39" s="13">
        <f>+D34+D37</f>
        <v>11578537.25</v>
      </c>
      <c r="E39" s="41"/>
      <c r="F39" s="41"/>
      <c r="H39" s="63"/>
      <c r="I39" s="77"/>
      <c r="J39" s="78"/>
    </row>
    <row r="40" spans="1:10" ht="16.5" thickTop="1" x14ac:dyDescent="0.25">
      <c r="E40" s="42"/>
      <c r="F40" s="42"/>
    </row>
    <row r="41" spans="1:10" x14ac:dyDescent="0.25">
      <c r="A41" s="9" t="s">
        <v>49</v>
      </c>
      <c r="D41" s="25"/>
    </row>
    <row r="42" spans="1:10" x14ac:dyDescent="0.25">
      <c r="A42" s="24" t="s">
        <v>174</v>
      </c>
      <c r="D42" s="59">
        <f>+D6</f>
        <v>3910627</v>
      </c>
      <c r="E42" s="24" t="s">
        <v>176</v>
      </c>
    </row>
    <row r="43" spans="1:10" x14ac:dyDescent="0.25">
      <c r="A43" s="24" t="s">
        <v>263</v>
      </c>
      <c r="D43" s="57">
        <v>1330000</v>
      </c>
      <c r="E43" s="24" t="s">
        <v>264</v>
      </c>
    </row>
    <row r="44" spans="1:10" x14ac:dyDescent="0.25">
      <c r="A44" s="24" t="s">
        <v>222</v>
      </c>
      <c r="C44" s="24" t="s">
        <v>52</v>
      </c>
      <c r="D44" s="57">
        <f>J13+J14+J18+J20+J25+J23</f>
        <v>-1854498</v>
      </c>
      <c r="E44" s="24" t="s">
        <v>175</v>
      </c>
      <c r="F44" s="55"/>
    </row>
    <row r="45" spans="1:10" x14ac:dyDescent="0.25">
      <c r="A45" s="24" t="s">
        <v>224</v>
      </c>
      <c r="C45" s="24" t="s">
        <v>52</v>
      </c>
      <c r="D45" s="26">
        <f>J30</f>
        <v>-4476965</v>
      </c>
      <c r="E45" s="24" t="s">
        <v>175</v>
      </c>
    </row>
    <row r="46" spans="1:10" x14ac:dyDescent="0.25">
      <c r="A46" s="24" t="s">
        <v>51</v>
      </c>
      <c r="B46" s="17"/>
      <c r="C46" s="17" t="s">
        <v>52</v>
      </c>
      <c r="D46" s="21">
        <f>+J32</f>
        <v>-2637020.75</v>
      </c>
      <c r="E46" s="24" t="s">
        <v>175</v>
      </c>
    </row>
    <row r="47" spans="1:10" x14ac:dyDescent="0.25">
      <c r="A47" s="24" t="s">
        <v>265</v>
      </c>
      <c r="B47" s="17"/>
      <c r="C47" s="17" t="s">
        <v>52</v>
      </c>
      <c r="D47" s="21">
        <f>+H34</f>
        <v>15306394</v>
      </c>
      <c r="E47" s="24" t="s">
        <v>266</v>
      </c>
    </row>
    <row r="48" spans="1:10" x14ac:dyDescent="0.25">
      <c r="B48" s="17"/>
      <c r="C48" s="17"/>
      <c r="D48" s="43">
        <f>+D37</f>
        <v>0</v>
      </c>
    </row>
    <row r="49" spans="1:4" x14ac:dyDescent="0.25">
      <c r="B49" s="17"/>
      <c r="C49" s="17"/>
      <c r="D49" s="56"/>
    </row>
    <row r="50" spans="1:4" ht="16.5" thickBot="1" x14ac:dyDescent="0.3">
      <c r="A50" s="17"/>
      <c r="B50" s="17"/>
      <c r="C50" s="17"/>
      <c r="D50" s="13">
        <f>SUM(D42:D49)</f>
        <v>11578537.25</v>
      </c>
    </row>
    <row r="51" spans="1:4" ht="16.5" thickTop="1" x14ac:dyDescent="0.25">
      <c r="A51" s="19"/>
      <c r="B51" s="17"/>
      <c r="C51" s="17"/>
      <c r="D51" s="23"/>
    </row>
    <row r="52" spans="1:4" x14ac:dyDescent="0.25">
      <c r="A52" s="17"/>
      <c r="B52" s="17"/>
      <c r="C52" s="17"/>
      <c r="D52" s="18"/>
    </row>
    <row r="53" spans="1:4" x14ac:dyDescent="0.25">
      <c r="A53" s="17"/>
      <c r="B53" s="20"/>
      <c r="C53" s="17"/>
      <c r="D53" s="18"/>
    </row>
    <row r="54" spans="1:4" x14ac:dyDescent="0.25">
      <c r="A54" s="17"/>
      <c r="B54" s="21"/>
      <c r="C54" s="17"/>
      <c r="D54" s="18"/>
    </row>
    <row r="55" spans="1:4" x14ac:dyDescent="0.25">
      <c r="A55" s="17"/>
      <c r="B55" s="21"/>
      <c r="C55" s="17"/>
      <c r="D55" s="18"/>
    </row>
    <row r="56" spans="1:4" x14ac:dyDescent="0.25">
      <c r="A56" s="17"/>
      <c r="B56" s="21"/>
      <c r="C56" s="17"/>
      <c r="D56" s="18"/>
    </row>
    <row r="57" spans="1:4" x14ac:dyDescent="0.25">
      <c r="A57" s="17"/>
      <c r="B57" s="21"/>
      <c r="C57" s="17"/>
      <c r="D57" s="18"/>
    </row>
    <row r="58" spans="1:4" x14ac:dyDescent="0.25">
      <c r="A58" s="17"/>
      <c r="B58" s="21"/>
      <c r="C58" s="17"/>
      <c r="D58" s="18"/>
    </row>
    <row r="59" spans="1:4" x14ac:dyDescent="0.25">
      <c r="A59" s="17"/>
      <c r="B59" s="21"/>
      <c r="C59" s="17"/>
      <c r="D59" s="18"/>
    </row>
    <row r="60" spans="1:4" x14ac:dyDescent="0.25">
      <c r="A60" s="17"/>
      <c r="B60" s="20"/>
      <c r="C60" s="17"/>
      <c r="D60" s="22"/>
    </row>
    <row r="61" spans="1:4" x14ac:dyDescent="0.25">
      <c r="A61" s="17"/>
      <c r="B61" s="17"/>
      <c r="C61" s="17"/>
      <c r="D61" s="18"/>
    </row>
    <row r="62" spans="1:4" x14ac:dyDescent="0.25">
      <c r="A62" s="17"/>
      <c r="B62" s="17"/>
      <c r="C62" s="17"/>
      <c r="D62" s="21"/>
    </row>
    <row r="63" spans="1:4" x14ac:dyDescent="0.25">
      <c r="A63" s="17"/>
      <c r="B63" s="17"/>
      <c r="C63" s="17"/>
      <c r="D63" s="18"/>
    </row>
    <row r="64" spans="1:4" x14ac:dyDescent="0.25">
      <c r="A64" s="17"/>
      <c r="B64" s="17"/>
      <c r="C64" s="17"/>
      <c r="D64" s="23"/>
    </row>
    <row r="65" spans="1:4" x14ac:dyDescent="0.25">
      <c r="A65" s="17"/>
      <c r="B65" s="17"/>
      <c r="C65" s="17"/>
      <c r="D65" s="18"/>
    </row>
    <row r="66" spans="1:4" x14ac:dyDescent="0.25">
      <c r="A66" s="17"/>
      <c r="B66" s="17"/>
      <c r="C66" s="17"/>
      <c r="D66" s="18"/>
    </row>
  </sheetData>
  <printOptions gridLines="1"/>
  <pageMargins left="0.7" right="0.7" top="0.75" bottom="0.75" header="0.3" footer="0.3"/>
  <pageSetup scale="64" orientation="landscape" r:id="rId1"/>
  <headerFooter>
    <oddFooter>&amp;C&amp;Z&amp;F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zoomScaleNormal="100" workbookViewId="0">
      <selection activeCell="G44" sqref="G44"/>
    </sheetView>
  </sheetViews>
  <sheetFormatPr defaultRowHeight="15" x14ac:dyDescent="0.25"/>
  <cols>
    <col min="1" max="1" width="28.28515625" customWidth="1"/>
    <col min="3" max="3" width="13.42578125" customWidth="1"/>
    <col min="4" max="4" width="12.28515625" customWidth="1"/>
    <col min="5" max="5" width="14.7109375" style="1" bestFit="1" customWidth="1"/>
    <col min="7" max="7" width="13.28515625" bestFit="1" customWidth="1"/>
    <col min="8" max="8" width="11.42578125" customWidth="1"/>
    <col min="10" max="10" width="21.7109375" customWidth="1"/>
    <col min="11" max="11" width="10.7109375" customWidth="1"/>
    <col min="13" max="13" width="12.5703125" bestFit="1" customWidth="1"/>
  </cols>
  <sheetData>
    <row r="1" spans="1:11" x14ac:dyDescent="0.25">
      <c r="A1" s="3" t="s">
        <v>14</v>
      </c>
    </row>
    <row r="3" spans="1:11" x14ac:dyDescent="0.25">
      <c r="A3" t="s">
        <v>16</v>
      </c>
      <c r="D3" t="s">
        <v>25</v>
      </c>
      <c r="E3" s="1">
        <v>5000000</v>
      </c>
      <c r="F3" s="15" t="s">
        <v>23</v>
      </c>
      <c r="G3" s="15"/>
      <c r="H3" s="15"/>
      <c r="I3" s="15"/>
      <c r="J3" s="15"/>
    </row>
    <row r="4" spans="1:11" x14ac:dyDescent="0.25">
      <c r="B4" t="s">
        <v>26</v>
      </c>
      <c r="F4" s="15"/>
      <c r="G4" s="15"/>
      <c r="H4" s="15"/>
      <c r="I4" s="15"/>
      <c r="J4" s="15"/>
    </row>
    <row r="5" spans="1:11" x14ac:dyDescent="0.25">
      <c r="A5" t="s">
        <v>10</v>
      </c>
      <c r="D5" t="s">
        <v>25</v>
      </c>
      <c r="E5" s="36"/>
      <c r="F5" s="15" t="s">
        <v>19</v>
      </c>
      <c r="G5" s="15"/>
      <c r="H5" s="15"/>
      <c r="I5" s="15"/>
      <c r="J5" s="15"/>
    </row>
    <row r="6" spans="1:11" x14ac:dyDescent="0.25">
      <c r="F6" s="15"/>
      <c r="G6" s="15"/>
      <c r="H6" s="15"/>
      <c r="I6" s="15"/>
      <c r="J6" s="15"/>
    </row>
    <row r="7" spans="1:11" x14ac:dyDescent="0.25">
      <c r="A7" t="s">
        <v>227</v>
      </c>
      <c r="D7" t="s">
        <v>25</v>
      </c>
      <c r="E7" s="36">
        <v>400000</v>
      </c>
      <c r="F7" s="15"/>
      <c r="G7" s="15"/>
      <c r="H7" s="15"/>
      <c r="I7" s="15"/>
      <c r="J7" s="28"/>
      <c r="K7" s="29"/>
    </row>
    <row r="8" spans="1:11" x14ac:dyDescent="0.25">
      <c r="E8" s="36"/>
      <c r="F8" s="15"/>
      <c r="G8" s="15"/>
      <c r="H8" s="15"/>
      <c r="I8" s="15"/>
      <c r="J8" s="28"/>
      <c r="K8" s="29"/>
    </row>
    <row r="9" spans="1:11" x14ac:dyDescent="0.25">
      <c r="A9" t="s">
        <v>217</v>
      </c>
      <c r="D9" t="s">
        <v>28</v>
      </c>
      <c r="E9" s="36">
        <v>1138567</v>
      </c>
      <c r="F9" s="15"/>
      <c r="G9" s="15"/>
      <c r="H9" s="15"/>
      <c r="I9" s="15"/>
      <c r="J9" s="28"/>
      <c r="K9" s="29"/>
    </row>
    <row r="10" spans="1:11" x14ac:dyDescent="0.25">
      <c r="F10" s="15"/>
      <c r="G10" s="15"/>
      <c r="H10" s="15"/>
      <c r="I10" s="15"/>
      <c r="J10" s="28"/>
      <c r="K10" s="29"/>
    </row>
    <row r="11" spans="1:11" x14ac:dyDescent="0.25">
      <c r="F11" s="15"/>
      <c r="G11" s="15"/>
      <c r="H11" s="15"/>
      <c r="I11" s="15"/>
      <c r="J11" s="15"/>
    </row>
    <row r="12" spans="1:11" x14ac:dyDescent="0.25">
      <c r="A12" t="s">
        <v>228</v>
      </c>
      <c r="D12" t="s">
        <v>25</v>
      </c>
      <c r="E12" s="36">
        <v>595000</v>
      </c>
      <c r="F12" s="15" t="s">
        <v>18</v>
      </c>
      <c r="G12" s="15"/>
      <c r="H12" s="15"/>
      <c r="I12" s="15"/>
      <c r="J12" s="15"/>
    </row>
    <row r="13" spans="1:11" x14ac:dyDescent="0.25">
      <c r="F13" s="15"/>
      <c r="G13" s="15"/>
      <c r="H13" s="15"/>
      <c r="I13" s="15"/>
      <c r="J13" s="15"/>
    </row>
    <row r="14" spans="1:11" x14ac:dyDescent="0.25">
      <c r="A14" t="s">
        <v>11</v>
      </c>
      <c r="D14" t="s">
        <v>27</v>
      </c>
      <c r="E14" s="37">
        <v>0</v>
      </c>
      <c r="F14" s="15" t="s">
        <v>17</v>
      </c>
      <c r="G14" s="15"/>
      <c r="H14" s="15"/>
      <c r="I14" s="15"/>
      <c r="J14" s="15"/>
    </row>
    <row r="15" spans="1:11" x14ac:dyDescent="0.25">
      <c r="A15" t="s">
        <v>229</v>
      </c>
      <c r="F15" s="15"/>
      <c r="G15" s="15"/>
      <c r="H15" s="15"/>
      <c r="I15" s="15"/>
      <c r="J15" s="15"/>
    </row>
    <row r="16" spans="1:11" x14ac:dyDescent="0.25">
      <c r="A16" t="s">
        <v>166</v>
      </c>
      <c r="F16" s="15"/>
      <c r="G16" s="15"/>
      <c r="H16" s="15"/>
      <c r="I16" s="15"/>
      <c r="J16" s="15"/>
    </row>
    <row r="17" spans="1:10" x14ac:dyDescent="0.25">
      <c r="E17" s="1">
        <f>SUM(E3:E14)</f>
        <v>7133567</v>
      </c>
      <c r="F17" s="15"/>
      <c r="G17" s="15"/>
      <c r="H17" s="15"/>
      <c r="I17" s="15"/>
      <c r="J17" s="15"/>
    </row>
    <row r="18" spans="1:10" x14ac:dyDescent="0.25">
      <c r="F18" s="15"/>
      <c r="G18" s="15"/>
      <c r="H18" s="15"/>
      <c r="I18" s="15"/>
      <c r="J18" s="15"/>
    </row>
    <row r="19" spans="1:10" x14ac:dyDescent="0.25">
      <c r="A19" s="3" t="s">
        <v>1</v>
      </c>
      <c r="F19" s="15"/>
      <c r="G19" s="15"/>
      <c r="H19" s="15"/>
      <c r="I19" s="15"/>
      <c r="J19" s="15"/>
    </row>
    <row r="20" spans="1:10" x14ac:dyDescent="0.25">
      <c r="A20" t="s">
        <v>2</v>
      </c>
      <c r="E20" s="30">
        <f>+C43</f>
        <v>4294675</v>
      </c>
      <c r="F20" s="15" t="s">
        <v>20</v>
      </c>
      <c r="G20" s="15"/>
      <c r="H20" s="15"/>
      <c r="I20" s="15"/>
      <c r="J20" s="15"/>
    </row>
    <row r="21" spans="1:10" ht="15.75" x14ac:dyDescent="0.25">
      <c r="A21" t="s">
        <v>3</v>
      </c>
      <c r="E21" s="70">
        <f>+D43</f>
        <v>344684</v>
      </c>
      <c r="F21" s="15" t="s">
        <v>20</v>
      </c>
      <c r="G21" s="15"/>
      <c r="H21" s="15"/>
      <c r="I21" s="15"/>
      <c r="J21" s="24"/>
    </row>
    <row r="22" spans="1:10" ht="15.75" x14ac:dyDescent="0.25">
      <c r="E22" s="5"/>
      <c r="F22" s="15"/>
      <c r="G22" s="15"/>
      <c r="H22" s="15"/>
      <c r="I22" s="15"/>
      <c r="J22" s="26"/>
    </row>
    <row r="23" spans="1:10" x14ac:dyDescent="0.25">
      <c r="A23" s="3" t="s">
        <v>168</v>
      </c>
      <c r="E23" s="4">
        <f>SUM(E17:E21)</f>
        <v>11772926</v>
      </c>
      <c r="F23" s="15"/>
      <c r="G23" s="15"/>
      <c r="H23" s="15"/>
      <c r="I23" s="15"/>
      <c r="J23" s="15"/>
    </row>
    <row r="24" spans="1:10" x14ac:dyDescent="0.25">
      <c r="F24" s="15"/>
      <c r="G24" s="15"/>
      <c r="H24" s="15"/>
      <c r="I24" s="15"/>
      <c r="J24" s="15"/>
    </row>
    <row r="25" spans="1:10" x14ac:dyDescent="0.25">
      <c r="F25" s="15"/>
      <c r="G25" s="15"/>
      <c r="H25" s="15"/>
      <c r="I25" s="15"/>
      <c r="J25" s="15"/>
    </row>
    <row r="26" spans="1:10" ht="15.75" x14ac:dyDescent="0.25">
      <c r="A26" t="s">
        <v>21</v>
      </c>
      <c r="E26" s="1">
        <f>+J27*0.15</f>
        <v>38049021.75</v>
      </c>
      <c r="F26" s="15" t="s">
        <v>22</v>
      </c>
      <c r="G26" s="15"/>
      <c r="H26" s="15"/>
      <c r="I26" s="15"/>
      <c r="J26" s="74" t="s">
        <v>231</v>
      </c>
    </row>
    <row r="27" spans="1:10" ht="15.75" x14ac:dyDescent="0.25">
      <c r="F27" s="15"/>
      <c r="G27" s="15"/>
      <c r="H27" s="15"/>
      <c r="I27" s="15"/>
      <c r="J27" s="26">
        <v>253660145</v>
      </c>
    </row>
    <row r="28" spans="1:10" x14ac:dyDescent="0.25">
      <c r="A28" t="s">
        <v>32</v>
      </c>
      <c r="E28" s="1">
        <v>466043</v>
      </c>
    </row>
    <row r="29" spans="1:10" x14ac:dyDescent="0.25">
      <c r="A29" t="s">
        <v>24</v>
      </c>
    </row>
    <row r="33" spans="1:9" x14ac:dyDescent="0.25">
      <c r="A33" s="31"/>
      <c r="B33" s="31"/>
      <c r="C33" s="31"/>
      <c r="D33" s="31"/>
      <c r="E33" s="2"/>
      <c r="F33" s="31"/>
      <c r="G33" s="31"/>
      <c r="H33" s="31"/>
      <c r="I33" s="31"/>
    </row>
    <row r="34" spans="1:9" x14ac:dyDescent="0.25">
      <c r="A34" t="s">
        <v>33</v>
      </c>
      <c r="C34" t="s">
        <v>34</v>
      </c>
      <c r="D34" t="s">
        <v>35</v>
      </c>
      <c r="E34" s="1" t="s">
        <v>36</v>
      </c>
      <c r="G34" s="38" t="s">
        <v>48</v>
      </c>
      <c r="H34" t="s">
        <v>36</v>
      </c>
    </row>
    <row r="36" spans="1:9" x14ac:dyDescent="0.25">
      <c r="A36" t="s">
        <v>23</v>
      </c>
      <c r="C36" s="32">
        <f>51000-25000</f>
        <v>26000</v>
      </c>
      <c r="D36" s="32">
        <v>170609</v>
      </c>
      <c r="E36" s="32">
        <f>+C36+D36</f>
        <v>196609</v>
      </c>
      <c r="F36" t="s">
        <v>25</v>
      </c>
      <c r="G36" s="32">
        <f>+E3+E12+E7</f>
        <v>5995000</v>
      </c>
      <c r="H36" s="34">
        <f>+E36+G36</f>
        <v>6191609</v>
      </c>
    </row>
    <row r="37" spans="1:9" x14ac:dyDescent="0.25">
      <c r="A37" t="s">
        <v>37</v>
      </c>
      <c r="C37" s="32">
        <v>5769</v>
      </c>
      <c r="D37" s="32">
        <v>111075</v>
      </c>
      <c r="E37" s="32">
        <f t="shared" ref="E37:E42" si="0">+C37+D37</f>
        <v>116844</v>
      </c>
      <c r="F37" t="s">
        <v>43</v>
      </c>
      <c r="G37" s="32"/>
      <c r="H37" s="34">
        <f t="shared" ref="H37:H42" si="1">+E37+G37</f>
        <v>116844</v>
      </c>
    </row>
    <row r="38" spans="1:9" x14ac:dyDescent="0.25">
      <c r="A38" t="s">
        <v>42</v>
      </c>
      <c r="C38" s="32">
        <v>103714</v>
      </c>
      <c r="D38" s="32">
        <v>0</v>
      </c>
      <c r="E38" s="32">
        <f t="shared" si="0"/>
        <v>103714</v>
      </c>
      <c r="F38" t="s">
        <v>28</v>
      </c>
      <c r="G38" s="32">
        <f>+E9</f>
        <v>1138567</v>
      </c>
      <c r="H38" s="34">
        <f t="shared" si="1"/>
        <v>1242281</v>
      </c>
    </row>
    <row r="39" spans="1:9" x14ac:dyDescent="0.25">
      <c r="A39" t="s">
        <v>38</v>
      </c>
      <c r="C39" s="32">
        <v>9568</v>
      </c>
      <c r="D39" s="32"/>
      <c r="E39" s="32">
        <f t="shared" si="0"/>
        <v>9568</v>
      </c>
      <c r="F39" t="s">
        <v>27</v>
      </c>
      <c r="G39" s="32">
        <f>+E14</f>
        <v>0</v>
      </c>
      <c r="H39" s="34">
        <f t="shared" si="1"/>
        <v>9568</v>
      </c>
    </row>
    <row r="40" spans="1:9" x14ac:dyDescent="0.25">
      <c r="A40" t="s">
        <v>39</v>
      </c>
      <c r="C40" s="32">
        <v>214542</v>
      </c>
      <c r="D40" s="32">
        <v>63000</v>
      </c>
      <c r="E40" s="32">
        <f t="shared" si="0"/>
        <v>277542</v>
      </c>
      <c r="F40" t="s">
        <v>44</v>
      </c>
      <c r="H40" s="34">
        <f t="shared" si="1"/>
        <v>277542</v>
      </c>
    </row>
    <row r="41" spans="1:9" x14ac:dyDescent="0.25">
      <c r="A41" t="s">
        <v>40</v>
      </c>
      <c r="C41" s="32">
        <f>+C48</f>
        <v>3922591</v>
      </c>
      <c r="D41" s="32"/>
      <c r="E41" s="32">
        <f t="shared" si="0"/>
        <v>3922591</v>
      </c>
      <c r="F41" t="s">
        <v>45</v>
      </c>
      <c r="H41" s="34">
        <f t="shared" si="1"/>
        <v>3922591</v>
      </c>
    </row>
    <row r="42" spans="1:9" x14ac:dyDescent="0.25">
      <c r="A42" t="s">
        <v>41</v>
      </c>
      <c r="C42" s="33">
        <v>12491</v>
      </c>
      <c r="D42" s="33"/>
      <c r="E42" s="33">
        <f t="shared" si="0"/>
        <v>12491</v>
      </c>
      <c r="F42" t="s">
        <v>46</v>
      </c>
      <c r="H42" s="34">
        <f t="shared" si="1"/>
        <v>12491</v>
      </c>
    </row>
    <row r="43" spans="1:9" x14ac:dyDescent="0.25">
      <c r="C43" s="35">
        <f>SUM(C36:C42)</f>
        <v>4294675</v>
      </c>
      <c r="D43" s="71">
        <f>SUM(D36:D42)</f>
        <v>344684</v>
      </c>
      <c r="E43" s="32">
        <f>SUM(E36:E42)</f>
        <v>4639359</v>
      </c>
      <c r="G43" s="34">
        <f>SUM(G36:G42)</f>
        <v>7133567</v>
      </c>
      <c r="H43" s="92">
        <f>SUM(H36:H42)</f>
        <v>11772926</v>
      </c>
    </row>
    <row r="44" spans="1:9" x14ac:dyDescent="0.25">
      <c r="C44" s="34"/>
    </row>
    <row r="45" spans="1:9" x14ac:dyDescent="0.25">
      <c r="A45" t="s">
        <v>218</v>
      </c>
      <c r="C45" s="32">
        <v>3178527</v>
      </c>
    </row>
    <row r="46" spans="1:9" x14ac:dyDescent="0.25">
      <c r="A46" t="s">
        <v>219</v>
      </c>
      <c r="C46" s="32">
        <v>470509</v>
      </c>
      <c r="D46" s="34"/>
    </row>
    <row r="47" spans="1:9" x14ac:dyDescent="0.25">
      <c r="A47" t="s">
        <v>220</v>
      </c>
      <c r="C47" s="33">
        <v>273555</v>
      </c>
    </row>
    <row r="48" spans="1:9" x14ac:dyDescent="0.25">
      <c r="C48" s="34">
        <f>SUM(C45:C47)</f>
        <v>3922591</v>
      </c>
    </row>
  </sheetData>
  <printOptions gridLines="1"/>
  <pageMargins left="0.7" right="0.7" top="0.75" bottom="0.75" header="0.3" footer="0.3"/>
  <pageSetup scale="71" orientation="landscape" r:id="rId1"/>
  <headerFooter>
    <oddFooter>&amp;C&amp;Z&amp;F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24" zoomScaleNormal="100" workbookViewId="0">
      <selection activeCell="D59" sqref="D59"/>
    </sheetView>
  </sheetViews>
  <sheetFormatPr defaultRowHeight="15" x14ac:dyDescent="0.25"/>
  <cols>
    <col min="1" max="1" width="39.5703125" customWidth="1"/>
    <col min="2" max="2" width="21" customWidth="1"/>
    <col min="3" max="3" width="14" customWidth="1"/>
    <col min="4" max="5" width="16.140625" customWidth="1"/>
    <col min="6" max="6" width="44.140625" customWidth="1"/>
  </cols>
  <sheetData>
    <row r="1" spans="1:6" x14ac:dyDescent="0.25">
      <c r="A1" s="3" t="s">
        <v>210</v>
      </c>
    </row>
    <row r="2" spans="1:6" x14ac:dyDescent="0.25">
      <c r="A2" s="3" t="s">
        <v>233</v>
      </c>
    </row>
    <row r="3" spans="1:6" x14ac:dyDescent="0.25">
      <c r="A3" s="79">
        <v>42916</v>
      </c>
    </row>
    <row r="4" spans="1:6" x14ac:dyDescent="0.25">
      <c r="F4" s="90" t="s">
        <v>235</v>
      </c>
    </row>
    <row r="5" spans="1:6" x14ac:dyDescent="0.25">
      <c r="B5" s="80" t="s">
        <v>54</v>
      </c>
      <c r="C5" s="80" t="s">
        <v>8</v>
      </c>
      <c r="D5" s="89" t="s">
        <v>7</v>
      </c>
      <c r="E5" s="80" t="s">
        <v>36</v>
      </c>
      <c r="F5" s="89" t="s">
        <v>234</v>
      </c>
    </row>
    <row r="6" spans="1:6" x14ac:dyDescent="0.25">
      <c r="B6" s="83"/>
      <c r="C6" s="83"/>
      <c r="D6" s="83"/>
      <c r="E6" s="83"/>
      <c r="F6" s="83"/>
    </row>
    <row r="7" spans="1:6" x14ac:dyDescent="0.25">
      <c r="A7" s="3" t="s">
        <v>245</v>
      </c>
      <c r="F7" s="83"/>
    </row>
    <row r="8" spans="1:6" x14ac:dyDescent="0.25">
      <c r="A8" s="3" t="s">
        <v>246</v>
      </c>
      <c r="F8" s="83"/>
    </row>
    <row r="9" spans="1:6" x14ac:dyDescent="0.25">
      <c r="A9" s="82" t="s">
        <v>236</v>
      </c>
      <c r="B9" s="81">
        <v>26000</v>
      </c>
      <c r="C9" s="81"/>
      <c r="D9" s="81"/>
      <c r="E9" s="81">
        <f>+B9+C9+D9</f>
        <v>26000</v>
      </c>
      <c r="F9" s="86"/>
    </row>
    <row r="10" spans="1:6" x14ac:dyDescent="0.25">
      <c r="A10" s="82" t="s">
        <v>237</v>
      </c>
      <c r="B10" s="81">
        <v>705</v>
      </c>
      <c r="C10" s="81"/>
      <c r="D10" s="81">
        <v>5064</v>
      </c>
      <c r="E10" s="81">
        <f t="shared" ref="E10:E16" si="0">+B10+C10+D10</f>
        <v>5769</v>
      </c>
      <c r="F10" s="87" t="s">
        <v>250</v>
      </c>
    </row>
    <row r="11" spans="1:6" x14ac:dyDescent="0.25">
      <c r="A11" s="82" t="s">
        <v>238</v>
      </c>
      <c r="B11" s="81">
        <v>70366</v>
      </c>
      <c r="C11" s="81"/>
      <c r="D11" s="81">
        <v>33348</v>
      </c>
      <c r="E11" s="81">
        <f t="shared" si="0"/>
        <v>103714</v>
      </c>
      <c r="F11" s="87" t="s">
        <v>251</v>
      </c>
    </row>
    <row r="12" spans="1:6" x14ac:dyDescent="0.25">
      <c r="A12" s="82" t="s">
        <v>239</v>
      </c>
      <c r="B12" s="81">
        <v>4993</v>
      </c>
      <c r="C12" s="81"/>
      <c r="D12" s="81">
        <v>4575</v>
      </c>
      <c r="E12" s="81">
        <f t="shared" si="0"/>
        <v>9568</v>
      </c>
      <c r="F12" s="87" t="s">
        <v>252</v>
      </c>
    </row>
    <row r="13" spans="1:6" x14ac:dyDescent="0.25">
      <c r="A13" s="82" t="s">
        <v>240</v>
      </c>
      <c r="B13" s="81"/>
      <c r="C13" s="81"/>
      <c r="D13" s="81">
        <v>214542</v>
      </c>
      <c r="E13" s="81">
        <f t="shared" si="0"/>
        <v>214542</v>
      </c>
      <c r="F13" s="87" t="s">
        <v>253</v>
      </c>
    </row>
    <row r="14" spans="1:6" x14ac:dyDescent="0.25">
      <c r="A14" s="82"/>
      <c r="B14" s="81"/>
      <c r="C14" s="81"/>
      <c r="D14" s="81"/>
      <c r="E14" s="81"/>
      <c r="F14" s="87" t="s">
        <v>254</v>
      </c>
    </row>
    <row r="15" spans="1:6" x14ac:dyDescent="0.25">
      <c r="A15" s="82" t="s">
        <v>241</v>
      </c>
      <c r="B15" s="81"/>
      <c r="C15" s="81"/>
      <c r="D15" s="81"/>
      <c r="E15" s="81">
        <f t="shared" si="0"/>
        <v>0</v>
      </c>
      <c r="F15" s="87"/>
    </row>
    <row r="16" spans="1:6" x14ac:dyDescent="0.25">
      <c r="A16" s="82" t="s">
        <v>242</v>
      </c>
      <c r="B16" s="81">
        <v>840</v>
      </c>
      <c r="C16" s="81"/>
      <c r="D16" s="81">
        <v>11651</v>
      </c>
      <c r="E16" s="81">
        <f t="shared" si="0"/>
        <v>12491</v>
      </c>
      <c r="F16" s="87" t="s">
        <v>255</v>
      </c>
    </row>
    <row r="17" spans="1:6" x14ac:dyDescent="0.25">
      <c r="A17" s="82"/>
      <c r="B17" s="81"/>
      <c r="C17" s="81"/>
      <c r="D17" s="81"/>
      <c r="E17" s="81"/>
      <c r="F17" s="87" t="s">
        <v>256</v>
      </c>
    </row>
    <row r="18" spans="1:6" x14ac:dyDescent="0.25">
      <c r="A18" s="3" t="s">
        <v>249</v>
      </c>
      <c r="B18" s="81">
        <f>SUM(B9:B16)</f>
        <v>102904</v>
      </c>
      <c r="C18" s="81">
        <f>SUM(C9:C16)</f>
        <v>0</v>
      </c>
      <c r="D18" s="81">
        <f>SUM(D9:D16)</f>
        <v>269180</v>
      </c>
      <c r="E18" s="81">
        <f>SUM(E9:E16)</f>
        <v>372084</v>
      </c>
      <c r="F18" s="87"/>
    </row>
    <row r="19" spans="1:6" x14ac:dyDescent="0.25">
      <c r="B19" s="83"/>
      <c r="C19" s="83"/>
      <c r="D19" s="83"/>
      <c r="E19" s="83"/>
      <c r="F19" s="87"/>
    </row>
    <row r="20" spans="1:6" x14ac:dyDescent="0.25">
      <c r="A20" s="3" t="s">
        <v>248</v>
      </c>
      <c r="B20" s="85">
        <v>25000</v>
      </c>
      <c r="C20" s="85">
        <v>0</v>
      </c>
      <c r="D20" s="85">
        <v>0</v>
      </c>
      <c r="E20" s="85">
        <f>+B20+C20+D20</f>
        <v>25000</v>
      </c>
      <c r="F20" s="87"/>
    </row>
    <row r="21" spans="1:6" x14ac:dyDescent="0.25">
      <c r="A21" s="3" t="s">
        <v>257</v>
      </c>
      <c r="B21" s="81">
        <f>+B18+B20</f>
        <v>127904</v>
      </c>
      <c r="C21" s="81">
        <f>+C18+C20</f>
        <v>0</v>
      </c>
      <c r="D21" s="81">
        <f>+D18+D20</f>
        <v>269180</v>
      </c>
      <c r="E21" s="81">
        <f>+E18+E20</f>
        <v>397084</v>
      </c>
      <c r="F21" s="87"/>
    </row>
    <row r="22" spans="1:6" x14ac:dyDescent="0.25">
      <c r="A22" s="3"/>
      <c r="B22" s="81"/>
      <c r="C22" s="81"/>
      <c r="D22" s="81" t="s">
        <v>66</v>
      </c>
      <c r="E22" s="81">
        <v>397084.62</v>
      </c>
      <c r="F22" s="87"/>
    </row>
    <row r="23" spans="1:6" x14ac:dyDescent="0.25">
      <c r="A23" s="3" t="s">
        <v>258</v>
      </c>
      <c r="B23" s="81"/>
      <c r="C23" s="81"/>
      <c r="D23" s="81"/>
      <c r="E23" s="81"/>
      <c r="F23" s="87"/>
    </row>
    <row r="24" spans="1:6" x14ac:dyDescent="0.25">
      <c r="A24" s="3"/>
      <c r="B24" s="81"/>
      <c r="C24" s="81"/>
      <c r="D24" s="81"/>
      <c r="E24" s="81"/>
      <c r="F24" s="87"/>
    </row>
    <row r="25" spans="1:6" x14ac:dyDescent="0.25">
      <c r="A25" s="82" t="s">
        <v>259</v>
      </c>
      <c r="B25" s="81"/>
      <c r="C25" s="81">
        <v>3178527</v>
      </c>
      <c r="D25" s="81"/>
      <c r="E25" s="81">
        <f>+B25+C25+D25</f>
        <v>3178527</v>
      </c>
      <c r="F25" s="87"/>
    </row>
    <row r="26" spans="1:6" x14ac:dyDescent="0.25">
      <c r="A26" s="82" t="s">
        <v>260</v>
      </c>
      <c r="B26" s="81">
        <f>15000+11800</f>
        <v>26800</v>
      </c>
      <c r="C26" s="81">
        <v>443709</v>
      </c>
      <c r="D26" s="81"/>
      <c r="E26" s="81">
        <f>+B26+C26+D26</f>
        <v>470509</v>
      </c>
      <c r="F26" s="87"/>
    </row>
    <row r="27" spans="1:6" x14ac:dyDescent="0.25">
      <c r="A27" s="82" t="s">
        <v>261</v>
      </c>
      <c r="B27" s="85">
        <v>29013</v>
      </c>
      <c r="C27" s="85">
        <v>244542</v>
      </c>
      <c r="D27" s="85"/>
      <c r="E27" s="85">
        <f>+B27+C27+D27</f>
        <v>273555</v>
      </c>
      <c r="F27" s="87"/>
    </row>
    <row r="28" spans="1:6" x14ac:dyDescent="0.25">
      <c r="A28" s="3"/>
      <c r="B28" s="81"/>
      <c r="C28" s="81"/>
      <c r="D28" s="81"/>
      <c r="E28" s="81"/>
      <c r="F28" s="87"/>
    </row>
    <row r="29" spans="1:6" x14ac:dyDescent="0.25">
      <c r="A29" s="3" t="s">
        <v>258</v>
      </c>
      <c r="B29" s="81">
        <f>SUM(B25:B27)</f>
        <v>55813</v>
      </c>
      <c r="C29" s="81">
        <f>SUM(C25:C27)</f>
        <v>3866778</v>
      </c>
      <c r="D29" s="81">
        <f>SUM(D25:D27)</f>
        <v>0</v>
      </c>
      <c r="E29" s="81">
        <f>SUM(E25:E27)</f>
        <v>3922591</v>
      </c>
      <c r="F29" s="87"/>
    </row>
    <row r="30" spans="1:6" x14ac:dyDescent="0.25">
      <c r="A30" s="3"/>
      <c r="B30" s="81"/>
      <c r="C30" s="81"/>
      <c r="D30" s="81"/>
      <c r="E30" s="81"/>
      <c r="F30" s="87"/>
    </row>
    <row r="31" spans="1:6" x14ac:dyDescent="0.25">
      <c r="B31" s="83"/>
      <c r="C31" s="83"/>
      <c r="D31" s="83"/>
      <c r="E31" s="83"/>
      <c r="F31" s="87"/>
    </row>
    <row r="32" spans="1:6" x14ac:dyDescent="0.25">
      <c r="A32" s="3" t="s">
        <v>243</v>
      </c>
      <c r="F32" s="91"/>
    </row>
    <row r="33" spans="1:6" x14ac:dyDescent="0.25">
      <c r="F33" s="91"/>
    </row>
    <row r="34" spans="1:6" x14ac:dyDescent="0.25">
      <c r="A34" s="82" t="s">
        <v>236</v>
      </c>
      <c r="B34" s="81">
        <v>170608.84</v>
      </c>
      <c r="C34" s="81"/>
      <c r="D34" s="81"/>
      <c r="E34" s="81">
        <f>+B34+C34+D34</f>
        <v>170608.84</v>
      </c>
      <c r="F34" s="88"/>
    </row>
    <row r="35" spans="1:6" x14ac:dyDescent="0.25">
      <c r="A35" s="82" t="s">
        <v>237</v>
      </c>
      <c r="B35" s="81"/>
      <c r="C35" s="81"/>
      <c r="D35" s="81">
        <v>111074.65</v>
      </c>
      <c r="E35" s="81">
        <f t="shared" ref="E35:E40" si="1">+B35+C35+D35</f>
        <v>111074.65</v>
      </c>
      <c r="F35" s="88" t="s">
        <v>247</v>
      </c>
    </row>
    <row r="36" spans="1:6" x14ac:dyDescent="0.25">
      <c r="A36" s="82" t="s">
        <v>238</v>
      </c>
      <c r="B36" s="81"/>
      <c r="C36" s="81"/>
      <c r="D36" s="81"/>
      <c r="E36" s="81">
        <f t="shared" si="1"/>
        <v>0</v>
      </c>
      <c r="F36" s="88"/>
    </row>
    <row r="37" spans="1:6" x14ac:dyDescent="0.25">
      <c r="A37" s="82" t="s">
        <v>239</v>
      </c>
      <c r="B37" s="81"/>
      <c r="C37" s="81"/>
      <c r="D37" s="81"/>
      <c r="E37" s="81">
        <f t="shared" si="1"/>
        <v>0</v>
      </c>
      <c r="F37" s="88"/>
    </row>
    <row r="38" spans="1:6" x14ac:dyDescent="0.25">
      <c r="A38" s="82" t="s">
        <v>240</v>
      </c>
      <c r="B38" s="81">
        <v>63000</v>
      </c>
      <c r="C38" s="81"/>
      <c r="D38" s="81"/>
      <c r="E38" s="81">
        <f t="shared" si="1"/>
        <v>63000</v>
      </c>
      <c r="F38" s="88"/>
    </row>
    <row r="39" spans="1:6" x14ac:dyDescent="0.25">
      <c r="A39" s="82" t="s">
        <v>241</v>
      </c>
      <c r="B39" s="81"/>
      <c r="C39" s="81"/>
      <c r="D39" s="81"/>
      <c r="E39" s="81">
        <f t="shared" si="1"/>
        <v>0</v>
      </c>
      <c r="F39" s="88"/>
    </row>
    <row r="40" spans="1:6" x14ac:dyDescent="0.25">
      <c r="A40" s="82" t="s">
        <v>242</v>
      </c>
      <c r="B40" s="85"/>
      <c r="C40" s="85"/>
      <c r="D40" s="85"/>
      <c r="E40" s="85">
        <f t="shared" si="1"/>
        <v>0</v>
      </c>
      <c r="F40" s="88"/>
    </row>
    <row r="41" spans="1:6" x14ac:dyDescent="0.25">
      <c r="B41" s="81"/>
      <c r="C41" s="81"/>
      <c r="D41" s="81"/>
      <c r="E41" s="81"/>
      <c r="F41" s="88"/>
    </row>
    <row r="42" spans="1:6" x14ac:dyDescent="0.25">
      <c r="A42" s="3" t="s">
        <v>244</v>
      </c>
      <c r="B42" s="81">
        <f>SUM(B34:B40)</f>
        <v>233608.84</v>
      </c>
      <c r="C42" s="81">
        <f>SUM(C34:C40)</f>
        <v>0</v>
      </c>
      <c r="D42" s="81">
        <f>SUM(D34:D40)</f>
        <v>111074.65</v>
      </c>
      <c r="E42" s="81">
        <f>SUM(E34:E40)</f>
        <v>344683.49</v>
      </c>
      <c r="F42" s="88"/>
    </row>
    <row r="43" spans="1:6" x14ac:dyDescent="0.25">
      <c r="A43" s="3"/>
      <c r="B43" s="81"/>
      <c r="C43" s="81"/>
      <c r="D43" s="81"/>
      <c r="E43" s="81"/>
      <c r="F43" s="88"/>
    </row>
    <row r="44" spans="1:6" x14ac:dyDescent="0.25">
      <c r="A44" s="3"/>
      <c r="B44" s="81"/>
      <c r="C44" s="81"/>
      <c r="D44" s="81"/>
      <c r="E44" s="81"/>
      <c r="F44" s="88"/>
    </row>
    <row r="45" spans="1:6" x14ac:dyDescent="0.25">
      <c r="A45" s="3" t="s">
        <v>246</v>
      </c>
      <c r="B45" s="81"/>
      <c r="C45" s="81"/>
      <c r="D45" s="81"/>
      <c r="E45" s="81"/>
      <c r="F45" s="88"/>
    </row>
    <row r="46" spans="1:6" x14ac:dyDescent="0.25">
      <c r="A46" t="s">
        <v>262</v>
      </c>
      <c r="B46" s="81"/>
      <c r="C46" s="81"/>
      <c r="D46" s="81"/>
      <c r="E46" s="81"/>
      <c r="F46" s="88"/>
    </row>
    <row r="47" spans="1:6" x14ac:dyDescent="0.25">
      <c r="A47" s="82" t="s">
        <v>236</v>
      </c>
      <c r="B47" s="81">
        <f t="shared" ref="B47:D51" si="2">+B9+B34</f>
        <v>196608.84</v>
      </c>
      <c r="C47" s="81">
        <f t="shared" si="2"/>
        <v>0</v>
      </c>
      <c r="D47" s="81">
        <f t="shared" si="2"/>
        <v>0</v>
      </c>
      <c r="E47" s="81">
        <f>+B47+C47+D47</f>
        <v>196608.84</v>
      </c>
      <c r="F47" s="88"/>
    </row>
    <row r="48" spans="1:6" x14ac:dyDescent="0.25">
      <c r="A48" s="82" t="s">
        <v>237</v>
      </c>
      <c r="B48" s="81">
        <f t="shared" si="2"/>
        <v>705</v>
      </c>
      <c r="C48" s="81">
        <f t="shared" si="2"/>
        <v>0</v>
      </c>
      <c r="D48" s="81">
        <f t="shared" si="2"/>
        <v>116138.65</v>
      </c>
      <c r="E48" s="81">
        <f t="shared" ref="E48:E53" si="3">+B48+C48+D48</f>
        <v>116843.65</v>
      </c>
      <c r="F48" s="88"/>
    </row>
    <row r="49" spans="1:5" x14ac:dyDescent="0.25">
      <c r="A49" s="82" t="s">
        <v>238</v>
      </c>
      <c r="B49" s="81">
        <f t="shared" si="2"/>
        <v>70366</v>
      </c>
      <c r="C49" s="81">
        <f t="shared" si="2"/>
        <v>0</v>
      </c>
      <c r="D49" s="81">
        <f t="shared" si="2"/>
        <v>33348</v>
      </c>
      <c r="E49" s="81">
        <f t="shared" si="3"/>
        <v>103714</v>
      </c>
    </row>
    <row r="50" spans="1:5" x14ac:dyDescent="0.25">
      <c r="A50" s="82" t="s">
        <v>239</v>
      </c>
      <c r="B50" s="81">
        <f t="shared" si="2"/>
        <v>4993</v>
      </c>
      <c r="C50" s="81">
        <f t="shared" si="2"/>
        <v>0</v>
      </c>
      <c r="D50" s="81">
        <f t="shared" si="2"/>
        <v>4575</v>
      </c>
      <c r="E50" s="81">
        <f t="shared" si="3"/>
        <v>9568</v>
      </c>
    </row>
    <row r="51" spans="1:5" x14ac:dyDescent="0.25">
      <c r="A51" s="82" t="s">
        <v>240</v>
      </c>
      <c r="B51" s="81">
        <f t="shared" si="2"/>
        <v>63000</v>
      </c>
      <c r="C51" s="81">
        <f t="shared" si="2"/>
        <v>0</v>
      </c>
      <c r="D51" s="81">
        <f t="shared" si="2"/>
        <v>214542</v>
      </c>
      <c r="E51" s="81">
        <f t="shared" si="3"/>
        <v>277542</v>
      </c>
    </row>
    <row r="52" spans="1:5" x14ac:dyDescent="0.25">
      <c r="A52" s="82" t="s">
        <v>241</v>
      </c>
      <c r="B52" s="81">
        <f>+B15+B29+B39</f>
        <v>55813</v>
      </c>
      <c r="C52" s="81">
        <f>+C15+C29+C39</f>
        <v>3866778</v>
      </c>
      <c r="D52" s="81">
        <f>+D15+D29+D39</f>
        <v>0</v>
      </c>
      <c r="E52" s="81">
        <f t="shared" si="3"/>
        <v>3922591</v>
      </c>
    </row>
    <row r="53" spans="1:5" x14ac:dyDescent="0.25">
      <c r="A53" s="82" t="s">
        <v>242</v>
      </c>
      <c r="B53" s="81">
        <f>+B16+B40</f>
        <v>840</v>
      </c>
      <c r="C53" s="81">
        <f>+C16+C40</f>
        <v>0</v>
      </c>
      <c r="D53" s="81">
        <f>+D16+D40</f>
        <v>11651</v>
      </c>
      <c r="E53" s="81">
        <f t="shared" si="3"/>
        <v>12491</v>
      </c>
    </row>
    <row r="54" spans="1:5" x14ac:dyDescent="0.25">
      <c r="B54" s="81"/>
      <c r="C54" s="81"/>
      <c r="D54" s="81"/>
      <c r="E54" s="81"/>
    </row>
    <row r="55" spans="1:5" x14ac:dyDescent="0.25">
      <c r="B55" s="81">
        <f>SUM(B47:B54)</f>
        <v>392325.83999999997</v>
      </c>
      <c r="C55" s="81">
        <f>SUM(C47:C54)</f>
        <v>3866778</v>
      </c>
      <c r="D55" s="81">
        <f>SUM(D47:D54)</f>
        <v>380254.65</v>
      </c>
      <c r="E55" s="81">
        <f>SUM(E47:E54)</f>
        <v>4639358.49</v>
      </c>
    </row>
    <row r="56" spans="1:5" x14ac:dyDescent="0.25">
      <c r="B56" s="81"/>
      <c r="C56" s="81"/>
      <c r="D56" s="81"/>
      <c r="E56" s="81"/>
    </row>
    <row r="57" spans="1:5" x14ac:dyDescent="0.25">
      <c r="A57" s="84" t="s">
        <v>248</v>
      </c>
      <c r="B57" s="81">
        <f>+B20</f>
        <v>25000</v>
      </c>
      <c r="C57" s="81"/>
      <c r="D57" s="81"/>
      <c r="E57" s="81">
        <f>+B57+C57+D57</f>
        <v>25000</v>
      </c>
    </row>
    <row r="58" spans="1:5" x14ac:dyDescent="0.25">
      <c r="B58" s="81"/>
      <c r="C58" s="81"/>
      <c r="D58" s="81"/>
      <c r="E58" s="81"/>
    </row>
    <row r="59" spans="1:5" x14ac:dyDescent="0.25">
      <c r="B59" s="81"/>
      <c r="C59" s="81"/>
      <c r="D59" s="81"/>
      <c r="E59" s="81"/>
    </row>
    <row r="60" spans="1:5" x14ac:dyDescent="0.25">
      <c r="B60" s="81"/>
      <c r="C60" s="81"/>
      <c r="D60" s="81"/>
      <c r="E60" s="81"/>
    </row>
    <row r="61" spans="1:5" x14ac:dyDescent="0.25">
      <c r="B61" s="81"/>
      <c r="C61" s="81"/>
      <c r="D61" s="81"/>
      <c r="E61" s="81"/>
    </row>
    <row r="62" spans="1:5" x14ac:dyDescent="0.25">
      <c r="B62" s="81"/>
      <c r="C62" s="81"/>
      <c r="D62" s="81"/>
      <c r="E62" s="81"/>
    </row>
    <row r="63" spans="1:5" x14ac:dyDescent="0.25">
      <c r="B63" s="81"/>
      <c r="C63" s="81"/>
      <c r="D63" s="81"/>
      <c r="E63" s="81"/>
    </row>
    <row r="64" spans="1:5" x14ac:dyDescent="0.25">
      <c r="B64" s="81"/>
      <c r="C64" s="81"/>
      <c r="D64" s="81"/>
      <c r="E64" s="81"/>
    </row>
    <row r="65" spans="2:5" x14ac:dyDescent="0.25">
      <c r="B65" s="81"/>
      <c r="C65" s="81"/>
      <c r="D65" s="81"/>
      <c r="E65" s="81"/>
    </row>
    <row r="66" spans="2:5" x14ac:dyDescent="0.25">
      <c r="B66" s="81"/>
      <c r="C66" s="81"/>
      <c r="D66" s="81"/>
      <c r="E66" s="81"/>
    </row>
    <row r="67" spans="2:5" x14ac:dyDescent="0.25">
      <c r="B67" s="81"/>
      <c r="C67" s="81"/>
      <c r="D67" s="81"/>
      <c r="E67" s="81"/>
    </row>
    <row r="68" spans="2:5" x14ac:dyDescent="0.25">
      <c r="B68" s="81"/>
      <c r="C68" s="81"/>
      <c r="D68" s="81"/>
      <c r="E68" s="81"/>
    </row>
    <row r="69" spans="2:5" x14ac:dyDescent="0.25">
      <c r="B69" s="81"/>
      <c r="C69" s="81"/>
      <c r="D69" s="81"/>
      <c r="E69" s="81"/>
    </row>
    <row r="70" spans="2:5" x14ac:dyDescent="0.25">
      <c r="B70" s="81"/>
      <c r="C70" s="81"/>
      <c r="D70" s="81"/>
      <c r="E70" s="81"/>
    </row>
    <row r="71" spans="2:5" x14ac:dyDescent="0.25">
      <c r="B71" s="81"/>
      <c r="C71" s="81"/>
      <c r="D71" s="81"/>
      <c r="E71" s="81"/>
    </row>
    <row r="72" spans="2:5" x14ac:dyDescent="0.25">
      <c r="B72" s="81"/>
      <c r="C72" s="81"/>
      <c r="D72" s="81"/>
      <c r="E72" s="81"/>
    </row>
    <row r="73" spans="2:5" x14ac:dyDescent="0.25">
      <c r="B73" s="81"/>
      <c r="C73" s="81"/>
      <c r="D73" s="81"/>
      <c r="E73" s="81"/>
    </row>
    <row r="74" spans="2:5" x14ac:dyDescent="0.25">
      <c r="B74" s="81"/>
      <c r="C74" s="81"/>
      <c r="D74" s="81"/>
      <c r="E74" s="81"/>
    </row>
    <row r="75" spans="2:5" x14ac:dyDescent="0.25">
      <c r="B75" s="81"/>
      <c r="C75" s="81"/>
      <c r="D75" s="81"/>
      <c r="E75" s="81"/>
    </row>
    <row r="76" spans="2:5" x14ac:dyDescent="0.25">
      <c r="B76" s="81"/>
      <c r="C76" s="81"/>
      <c r="D76" s="81"/>
      <c r="E76" s="81"/>
    </row>
    <row r="77" spans="2:5" x14ac:dyDescent="0.25">
      <c r="B77" s="81"/>
      <c r="C77" s="81"/>
      <c r="D77" s="81"/>
      <c r="E77" s="81"/>
    </row>
    <row r="78" spans="2:5" x14ac:dyDescent="0.25">
      <c r="B78" s="81"/>
      <c r="C78" s="81"/>
      <c r="D78" s="81"/>
      <c r="E78" s="81"/>
    </row>
    <row r="79" spans="2:5" x14ac:dyDescent="0.25">
      <c r="B79" s="81"/>
      <c r="C79" s="81"/>
      <c r="D79" s="81"/>
      <c r="E79" s="81"/>
    </row>
    <row r="80" spans="2:5" x14ac:dyDescent="0.25">
      <c r="B80" s="81"/>
      <c r="C80" s="81"/>
      <c r="D80" s="81"/>
      <c r="E80" s="81"/>
    </row>
    <row r="81" spans="2:5" x14ac:dyDescent="0.25">
      <c r="B81" s="81"/>
      <c r="C81" s="81"/>
      <c r="D81" s="81"/>
      <c r="E81" s="81"/>
    </row>
    <row r="82" spans="2:5" x14ac:dyDescent="0.25">
      <c r="B82" s="81"/>
      <c r="C82" s="81"/>
      <c r="D82" s="81"/>
      <c r="E82" s="81"/>
    </row>
    <row r="83" spans="2:5" x14ac:dyDescent="0.25">
      <c r="B83" s="81"/>
      <c r="C83" s="81"/>
      <c r="D83" s="81"/>
      <c r="E83" s="81"/>
    </row>
    <row r="84" spans="2:5" x14ac:dyDescent="0.25">
      <c r="B84" s="81"/>
      <c r="C84" s="81"/>
      <c r="D84" s="81"/>
      <c r="E84" s="81"/>
    </row>
    <row r="85" spans="2:5" x14ac:dyDescent="0.25">
      <c r="B85" s="81"/>
      <c r="C85" s="81"/>
      <c r="D85" s="81"/>
      <c r="E85" s="81"/>
    </row>
    <row r="86" spans="2:5" x14ac:dyDescent="0.25">
      <c r="B86" s="81"/>
      <c r="C86" s="81"/>
      <c r="D86" s="81"/>
      <c r="E86" s="81"/>
    </row>
    <row r="87" spans="2:5" x14ac:dyDescent="0.25">
      <c r="B87" s="81"/>
      <c r="C87" s="81"/>
      <c r="D87" s="81"/>
      <c r="E87" s="81"/>
    </row>
    <row r="88" spans="2:5" x14ac:dyDescent="0.25">
      <c r="B88" s="81"/>
      <c r="C88" s="81"/>
      <c r="D88" s="81"/>
      <c r="E88" s="81"/>
    </row>
    <row r="89" spans="2:5" x14ac:dyDescent="0.25">
      <c r="B89" s="81"/>
      <c r="C89" s="81"/>
      <c r="D89" s="81"/>
      <c r="E89" s="81"/>
    </row>
    <row r="90" spans="2:5" x14ac:dyDescent="0.25">
      <c r="B90" s="81"/>
      <c r="C90" s="81"/>
      <c r="D90" s="81"/>
      <c r="E90" s="81"/>
    </row>
    <row r="91" spans="2:5" x14ac:dyDescent="0.25">
      <c r="B91" s="81"/>
      <c r="C91" s="81"/>
      <c r="D91" s="81"/>
      <c r="E91" s="81"/>
    </row>
    <row r="92" spans="2:5" x14ac:dyDescent="0.25">
      <c r="B92" s="81"/>
      <c r="C92" s="81"/>
      <c r="D92" s="81"/>
      <c r="E92" s="81"/>
    </row>
    <row r="93" spans="2:5" x14ac:dyDescent="0.25">
      <c r="B93" s="81"/>
      <c r="C93" s="81"/>
      <c r="D93" s="81"/>
      <c r="E93" s="81"/>
    </row>
    <row r="94" spans="2:5" x14ac:dyDescent="0.25">
      <c r="B94" s="81"/>
      <c r="C94" s="81"/>
      <c r="D94" s="81"/>
      <c r="E94" s="81"/>
    </row>
    <row r="95" spans="2:5" x14ac:dyDescent="0.25">
      <c r="B95" s="81"/>
      <c r="C95" s="81"/>
      <c r="D95" s="81"/>
      <c r="E95" s="81"/>
    </row>
    <row r="96" spans="2:5" x14ac:dyDescent="0.25">
      <c r="B96" s="81"/>
      <c r="C96" s="81"/>
      <c r="D96" s="81"/>
      <c r="E96" s="81"/>
    </row>
    <row r="97" spans="2:5" x14ac:dyDescent="0.25">
      <c r="B97" s="81"/>
      <c r="C97" s="81"/>
      <c r="D97" s="81"/>
      <c r="E97" s="81"/>
    </row>
    <row r="98" spans="2:5" x14ac:dyDescent="0.25">
      <c r="B98" s="81"/>
      <c r="C98" s="81"/>
      <c r="D98" s="81"/>
      <c r="E98" s="81"/>
    </row>
    <row r="99" spans="2:5" x14ac:dyDescent="0.25">
      <c r="B99" s="81"/>
      <c r="C99" s="81"/>
      <c r="D99" s="81"/>
      <c r="E99" s="81"/>
    </row>
    <row r="100" spans="2:5" x14ac:dyDescent="0.25">
      <c r="B100" s="81"/>
      <c r="C100" s="81"/>
      <c r="D100" s="81"/>
      <c r="E100" s="81"/>
    </row>
    <row r="101" spans="2:5" x14ac:dyDescent="0.25">
      <c r="B101" s="81"/>
      <c r="C101" s="81"/>
      <c r="D101" s="81"/>
      <c r="E101" s="81"/>
    </row>
    <row r="102" spans="2:5" x14ac:dyDescent="0.25">
      <c r="B102" s="81"/>
      <c r="C102" s="81"/>
      <c r="D102" s="81"/>
      <c r="E102" s="81"/>
    </row>
    <row r="103" spans="2:5" x14ac:dyDescent="0.25">
      <c r="B103" s="81"/>
      <c r="C103" s="81"/>
      <c r="D103" s="81"/>
      <c r="E103" s="81"/>
    </row>
    <row r="104" spans="2:5" x14ac:dyDescent="0.25">
      <c r="B104" s="81"/>
      <c r="C104" s="81"/>
      <c r="D104" s="81"/>
      <c r="E104" s="81"/>
    </row>
    <row r="105" spans="2:5" x14ac:dyDescent="0.25">
      <c r="B105" s="81"/>
      <c r="C105" s="81"/>
      <c r="D105" s="81"/>
      <c r="E105" s="81"/>
    </row>
    <row r="106" spans="2:5" x14ac:dyDescent="0.25">
      <c r="B106" s="81"/>
      <c r="C106" s="81"/>
      <c r="D106" s="81"/>
      <c r="E106" s="81"/>
    </row>
    <row r="107" spans="2:5" x14ac:dyDescent="0.25">
      <c r="B107" s="81"/>
      <c r="C107" s="81"/>
      <c r="D107" s="81"/>
      <c r="E107" s="81"/>
    </row>
    <row r="108" spans="2:5" x14ac:dyDescent="0.25">
      <c r="B108" s="81"/>
      <c r="C108" s="81"/>
      <c r="D108" s="81"/>
      <c r="E108" s="81"/>
    </row>
    <row r="109" spans="2:5" x14ac:dyDescent="0.25">
      <c r="B109" s="81"/>
      <c r="C109" s="81"/>
      <c r="D109" s="81"/>
      <c r="E109" s="81"/>
    </row>
  </sheetData>
  <printOptions gridLines="1"/>
  <pageMargins left="0.7" right="0.7" top="0.75" bottom="0.75" header="0.3" footer="0.3"/>
  <pageSetup scale="59" orientation="landscape" r:id="rId1"/>
  <headerFooter>
    <oddFooter>&amp;C&amp;Z&amp;F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8468F093DD7249A3E52DCD865806C7" ma:contentTypeVersion="9" ma:contentTypeDescription="Create a new document." ma:contentTypeScope="" ma:versionID="faa9e7428c22e4e6e577362358a37a20">
  <xsd:schema xmlns:xsd="http://www.w3.org/2001/XMLSchema" xmlns:xs="http://www.w3.org/2001/XMLSchema" xmlns:p="http://schemas.microsoft.com/office/2006/metadata/properties" xmlns:ns2="bc83c958-ef56-4fba-a498-49ac37112c9f" xmlns:ns3="b4469d78-f9cb-4ade-b755-4c921eb91ee9" targetNamespace="http://schemas.microsoft.com/office/2006/metadata/properties" ma:root="true" ma:fieldsID="094fac67b0655a98c0cead8b67ede37b" ns2:_="" ns3:_="">
    <xsd:import namespace="bc83c958-ef56-4fba-a498-49ac37112c9f"/>
    <xsd:import namespace="b4469d78-f9cb-4ade-b755-4c921eb91e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83c958-ef56-4fba-a498-49ac37112c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469d78-f9cb-4ade-b755-4c921eb91e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232448F-FA41-4B2A-B36A-8AEB561605B8}"/>
</file>

<file path=customXml/itemProps2.xml><?xml version="1.0" encoding="utf-8"?>
<ds:datastoreItem xmlns:ds="http://schemas.openxmlformats.org/officeDocument/2006/customXml" ds:itemID="{DE4A3D78-08BE-4C90-B2CF-A812A5E9A74B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bc83c958-ef56-4fba-a498-49ac37112c9f"/>
    <ds:schemaRef ds:uri="http://purl.org/dc/elements/1.1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b4469d78-f9cb-4ade-b755-4c921eb91ee9"/>
  </ds:schemaRefs>
</ds:datastoreItem>
</file>

<file path=customXml/itemProps3.xml><?xml version="1.0" encoding="utf-8"?>
<ds:datastoreItem xmlns:ds="http://schemas.openxmlformats.org/officeDocument/2006/customXml" ds:itemID="{0E23338B-29A5-4435-9229-B2C8F8169E4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July Calc after meeting</vt:lpstr>
      <vt:lpstr>Calculation July</vt:lpstr>
      <vt:lpstr>July Update</vt:lpstr>
      <vt:lpstr>Calculation</vt:lpstr>
      <vt:lpstr>Comparisons</vt:lpstr>
      <vt:lpstr>assignments</vt:lpstr>
      <vt:lpstr>Assignment2</vt:lpstr>
    </vt:vector>
  </TitlesOfParts>
  <Company>Cabarrus County Govt.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Wilson</dc:creator>
  <cp:lastModifiedBy>Susan Fearrington</cp:lastModifiedBy>
  <cp:lastPrinted>2017-12-18T14:16:38Z</cp:lastPrinted>
  <dcterms:created xsi:type="dcterms:W3CDTF">2013-08-28T13:32:55Z</dcterms:created>
  <dcterms:modified xsi:type="dcterms:W3CDTF">2017-12-18T14:16:42Z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0x010100CD8468F093DD7249A3E52DCD865806C7</vt:lpwstr>
  </property>
</Properties>
</file>